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clausten\Documents\NGSI_2023\"/>
    </mc:Choice>
  </mc:AlternateContent>
  <xr:revisionPtr revIDLastSave="0" documentId="13_ncr:1_{6EC94876-171F-4AB0-9275-21EE30B3BE48}" xr6:coauthVersionLast="47" xr6:coauthVersionMax="47" xr10:uidLastSave="{00000000-0000-0000-0000-000000000000}"/>
  <bookViews>
    <workbookView xWindow="31485" yWindow="2430" windowWidth="21600" windowHeight="11385" tabRatio="728" activeTab="2" xr2:uid="{00000000-000D-0000-FFFF-FFFF00000000}"/>
  </bookViews>
  <sheets>
    <sheet name="Instructions and Reference Data" sheetId="10" r:id="rId1"/>
    <sheet name="Normalization Instructions" sheetId="13" r:id="rId2"/>
    <sheet name="Dist GHGRP Facilities" sheetId="9" r:id="rId3"/>
    <sheet name="Dist Non-GHGRP Facilities" sheetId="12" r:id="rId4"/>
    <sheet name="Public Data" sheetId="11" r:id="rId5"/>
    <sheet name="Processing" sheetId="3" state="hidden" r:id="rId6"/>
    <sheet name="Transmission &amp; Storage" sheetId="4" state="hidden" r:id="rId7"/>
    <sheet name="Distribution" sheetId="5" state="hidden" r:id="rId8"/>
  </sheets>
  <definedNames>
    <definedName name="_ftnref1" localSheetId="1">'Normalization Instructions'!$A$7</definedName>
    <definedName name="Dehydrato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4" i="13" l="1"/>
  <c r="K63" i="13"/>
  <c r="K62" i="13"/>
  <c r="K61" i="13"/>
  <c r="K60" i="13"/>
  <c r="K59" i="13"/>
  <c r="K58" i="13"/>
  <c r="K57" i="13"/>
  <c r="K56" i="13"/>
  <c r="K55" i="13"/>
  <c r="K54" i="13"/>
  <c r="K53" i="13"/>
  <c r="K52" i="13"/>
  <c r="K51" i="13"/>
  <c r="K50" i="13"/>
  <c r="K49" i="13"/>
  <c r="K48" i="13"/>
  <c r="K47" i="13"/>
  <c r="K46" i="13"/>
  <c r="K45" i="13"/>
  <c r="K44" i="13"/>
  <c r="K43" i="13"/>
  <c r="K42" i="13"/>
  <c r="K41" i="13"/>
  <c r="K40" i="13"/>
  <c r="K39" i="13"/>
  <c r="K38" i="13"/>
  <c r="K37" i="13"/>
  <c r="K36" i="13"/>
  <c r="K35" i="13"/>
  <c r="K34" i="13"/>
  <c r="K33" i="13"/>
  <c r="K32" i="13"/>
  <c r="K31" i="13"/>
  <c r="K30" i="13"/>
  <c r="K29" i="13"/>
  <c r="K28" i="13"/>
  <c r="K27" i="13"/>
  <c r="K26" i="13"/>
  <c r="K25" i="13"/>
  <c r="K24" i="13"/>
  <c r="K23" i="13"/>
  <c r="K22" i="13"/>
  <c r="K21" i="13"/>
  <c r="K20" i="13"/>
  <c r="K19" i="13"/>
  <c r="K18" i="13"/>
  <c r="K17" i="13"/>
  <c r="K16" i="13"/>
  <c r="K15" i="13"/>
  <c r="K14" i="13"/>
  <c r="K13" i="13"/>
  <c r="J66" i="12" l="1"/>
  <c r="C66" i="12"/>
  <c r="D66" i="12"/>
  <c r="E66" i="12"/>
  <c r="F66" i="12"/>
  <c r="G66" i="12"/>
  <c r="H66" i="12"/>
  <c r="I66" i="12"/>
  <c r="B66" i="12"/>
  <c r="J58" i="12"/>
  <c r="C58" i="12"/>
  <c r="D58" i="12"/>
  <c r="E58" i="12"/>
  <c r="F58" i="12"/>
  <c r="G58" i="12"/>
  <c r="H58" i="12"/>
  <c r="I58" i="12"/>
  <c r="B58" i="12"/>
  <c r="J56" i="12"/>
  <c r="C56" i="12"/>
  <c r="D56" i="12"/>
  <c r="E56" i="12"/>
  <c r="F56" i="12"/>
  <c r="G56" i="12"/>
  <c r="H56" i="12"/>
  <c r="I56" i="12"/>
  <c r="B56" i="12"/>
  <c r="J60" i="9"/>
  <c r="C60" i="9"/>
  <c r="D60" i="9"/>
  <c r="E60" i="9"/>
  <c r="F60" i="9"/>
  <c r="G60" i="9"/>
  <c r="H60" i="9"/>
  <c r="I60" i="9"/>
  <c r="B60" i="9"/>
  <c r="J52" i="9"/>
  <c r="C52" i="9"/>
  <c r="D52" i="9"/>
  <c r="E52" i="9"/>
  <c r="F52" i="9"/>
  <c r="G52" i="9"/>
  <c r="H52" i="9"/>
  <c r="I52" i="9"/>
  <c r="B52" i="9"/>
  <c r="J50" i="9"/>
  <c r="C50" i="9"/>
  <c r="D50" i="9"/>
  <c r="E50" i="9"/>
  <c r="F50" i="9"/>
  <c r="G50" i="9"/>
  <c r="H50" i="9"/>
  <c r="I50" i="9"/>
  <c r="B50" i="9"/>
  <c r="C14" i="12"/>
  <c r="D14" i="12"/>
  <c r="E14" i="12"/>
  <c r="F14" i="12"/>
  <c r="G14" i="12"/>
  <c r="H14" i="12"/>
  <c r="I14" i="12"/>
  <c r="B14" i="12"/>
  <c r="C13" i="12"/>
  <c r="D13" i="12"/>
  <c r="E13" i="12"/>
  <c r="F13" i="12"/>
  <c r="G13" i="12"/>
  <c r="H13" i="12"/>
  <c r="I13" i="12"/>
  <c r="B13" i="12"/>
  <c r="C12" i="12"/>
  <c r="D12" i="12"/>
  <c r="E12" i="12"/>
  <c r="F12" i="12"/>
  <c r="G12" i="12"/>
  <c r="H12" i="12"/>
  <c r="I12" i="12"/>
  <c r="B12" i="12"/>
  <c r="C11" i="12"/>
  <c r="D11" i="12"/>
  <c r="E11" i="12"/>
  <c r="F11" i="12"/>
  <c r="G11" i="12"/>
  <c r="H11" i="12"/>
  <c r="I11" i="12"/>
  <c r="B11" i="12"/>
  <c r="C10" i="12"/>
  <c r="D10" i="12"/>
  <c r="E10" i="12"/>
  <c r="F10" i="12"/>
  <c r="G10" i="12"/>
  <c r="H10" i="12"/>
  <c r="I10" i="12"/>
  <c r="B10" i="12"/>
  <c r="C9" i="12"/>
  <c r="D9" i="12"/>
  <c r="E9" i="12"/>
  <c r="F9" i="12"/>
  <c r="G9" i="12"/>
  <c r="H9" i="12"/>
  <c r="I9" i="12"/>
  <c r="B9" i="12"/>
  <c r="C8" i="12"/>
  <c r="D8" i="12"/>
  <c r="E8" i="12"/>
  <c r="F8" i="12"/>
  <c r="G8" i="12"/>
  <c r="H8" i="12"/>
  <c r="I8" i="12"/>
  <c r="B8" i="12"/>
  <c r="B7" i="12"/>
  <c r="D7" i="12"/>
  <c r="E7" i="12"/>
  <c r="F7" i="12"/>
  <c r="G7" i="12"/>
  <c r="H7" i="12"/>
  <c r="I7" i="12"/>
  <c r="C7" i="12"/>
  <c r="C43" i="12" l="1"/>
  <c r="D43" i="12"/>
  <c r="E43" i="12"/>
  <c r="F43" i="12"/>
  <c r="G43" i="12"/>
  <c r="H43" i="12"/>
  <c r="I43" i="12"/>
  <c r="B43" i="12"/>
  <c r="C41" i="12"/>
  <c r="D41" i="12"/>
  <c r="E41" i="12"/>
  <c r="F41" i="12"/>
  <c r="G41" i="12"/>
  <c r="H41" i="12"/>
  <c r="I41" i="12"/>
  <c r="B41" i="12"/>
  <c r="C35" i="9"/>
  <c r="D35" i="9"/>
  <c r="E35" i="9"/>
  <c r="F35" i="9"/>
  <c r="G35" i="9"/>
  <c r="H35" i="9"/>
  <c r="I35" i="9"/>
  <c r="B35" i="9"/>
  <c r="C37" i="9"/>
  <c r="D37" i="9"/>
  <c r="E37" i="9"/>
  <c r="F37" i="9"/>
  <c r="G37" i="9"/>
  <c r="H37" i="9"/>
  <c r="I37" i="9"/>
  <c r="B37" i="9"/>
  <c r="G38" i="9" l="1"/>
  <c r="F38" i="9" l="1"/>
  <c r="E38" i="9"/>
  <c r="D38" i="9"/>
  <c r="C38" i="9"/>
  <c r="B38" i="9"/>
  <c r="I38" i="9"/>
  <c r="H38" i="9"/>
  <c r="B9" i="11"/>
  <c r="B8" i="11" l="1"/>
  <c r="B7" i="11"/>
  <c r="B10" i="11" l="1"/>
  <c r="B51" i="12" l="1"/>
  <c r="I91" i="12"/>
  <c r="H91" i="12"/>
  <c r="G91" i="12"/>
  <c r="F91" i="12"/>
  <c r="E91" i="12"/>
  <c r="D91" i="12"/>
  <c r="C91" i="12"/>
  <c r="B91" i="12"/>
  <c r="I90" i="12"/>
  <c r="H90" i="12"/>
  <c r="G90" i="12"/>
  <c r="F90" i="12"/>
  <c r="E90" i="12"/>
  <c r="D90" i="12"/>
  <c r="C90" i="12"/>
  <c r="B90" i="12"/>
  <c r="J71" i="12"/>
  <c r="J70" i="12"/>
  <c r="I70" i="12"/>
  <c r="H70" i="12"/>
  <c r="G70" i="12"/>
  <c r="F70" i="12"/>
  <c r="E70" i="12"/>
  <c r="D70" i="12"/>
  <c r="C70" i="12"/>
  <c r="B70" i="12"/>
  <c r="J69" i="12"/>
  <c r="I69" i="12"/>
  <c r="H69" i="12"/>
  <c r="G69" i="12"/>
  <c r="F69" i="12"/>
  <c r="E69" i="12"/>
  <c r="D69" i="12"/>
  <c r="C69" i="12"/>
  <c r="B69" i="12"/>
  <c r="J68" i="12"/>
  <c r="J67" i="12"/>
  <c r="J65" i="12"/>
  <c r="I65" i="12"/>
  <c r="H65" i="12"/>
  <c r="G65" i="12"/>
  <c r="F65" i="12"/>
  <c r="E65" i="12"/>
  <c r="D65" i="12"/>
  <c r="C65" i="12"/>
  <c r="B65" i="12"/>
  <c r="J64" i="12"/>
  <c r="I64" i="12"/>
  <c r="H64" i="12"/>
  <c r="G64" i="12"/>
  <c r="F64" i="12"/>
  <c r="E64" i="12"/>
  <c r="D64" i="12"/>
  <c r="C64" i="12"/>
  <c r="B64" i="12"/>
  <c r="J63" i="12"/>
  <c r="I63" i="12"/>
  <c r="H63" i="12"/>
  <c r="G63" i="12"/>
  <c r="F63" i="12"/>
  <c r="E63" i="12"/>
  <c r="D63" i="12"/>
  <c r="C63" i="12"/>
  <c r="B63" i="12"/>
  <c r="J57" i="12"/>
  <c r="I57" i="12"/>
  <c r="H57" i="12"/>
  <c r="G57" i="12"/>
  <c r="F57" i="12"/>
  <c r="E57" i="12"/>
  <c r="D57" i="12"/>
  <c r="C57" i="12"/>
  <c r="B57" i="12"/>
  <c r="J55" i="12"/>
  <c r="I55" i="12"/>
  <c r="H55" i="12"/>
  <c r="G55" i="12"/>
  <c r="F55" i="12"/>
  <c r="E55" i="12"/>
  <c r="D55" i="12"/>
  <c r="C55" i="12"/>
  <c r="B55" i="12"/>
  <c r="J62" i="12"/>
  <c r="I62" i="12"/>
  <c r="H62" i="12"/>
  <c r="G62" i="12"/>
  <c r="F62" i="12"/>
  <c r="E62" i="12"/>
  <c r="D62" i="12"/>
  <c r="C62" i="12"/>
  <c r="B62" i="12"/>
  <c r="J61" i="12"/>
  <c r="I61" i="12"/>
  <c r="H61" i="12"/>
  <c r="G61" i="12"/>
  <c r="F61" i="12"/>
  <c r="E61" i="12"/>
  <c r="D61" i="12"/>
  <c r="C61" i="12"/>
  <c r="B61" i="12"/>
  <c r="J60" i="12"/>
  <c r="I60" i="12"/>
  <c r="H60" i="12"/>
  <c r="G60" i="12"/>
  <c r="F60" i="12"/>
  <c r="E60" i="12"/>
  <c r="D60" i="12"/>
  <c r="C60" i="12"/>
  <c r="B60" i="12"/>
  <c r="J59" i="12"/>
  <c r="I59" i="12"/>
  <c r="H59" i="12"/>
  <c r="G59" i="12"/>
  <c r="F59" i="12"/>
  <c r="E59" i="12"/>
  <c r="D59" i="12"/>
  <c r="C59" i="12"/>
  <c r="B59" i="12"/>
  <c r="J54" i="12"/>
  <c r="I54" i="12"/>
  <c r="H54" i="12"/>
  <c r="G54" i="12"/>
  <c r="F54" i="12"/>
  <c r="E54" i="12"/>
  <c r="D54" i="12"/>
  <c r="C54" i="12"/>
  <c r="B54" i="12"/>
  <c r="J53" i="12"/>
  <c r="I53" i="12"/>
  <c r="H53" i="12"/>
  <c r="G53" i="12"/>
  <c r="F53" i="12"/>
  <c r="E53" i="12"/>
  <c r="D53" i="12"/>
  <c r="C53" i="12"/>
  <c r="B53" i="12"/>
  <c r="J52" i="12"/>
  <c r="I52" i="12"/>
  <c r="H52" i="12"/>
  <c r="G52" i="12"/>
  <c r="F52" i="12"/>
  <c r="E52" i="12"/>
  <c r="D52" i="12"/>
  <c r="C52" i="12"/>
  <c r="B52" i="12"/>
  <c r="J51" i="12"/>
  <c r="I51" i="12"/>
  <c r="H51" i="12"/>
  <c r="G51" i="12"/>
  <c r="F51" i="12"/>
  <c r="E51" i="12"/>
  <c r="D51" i="12"/>
  <c r="C51" i="12"/>
  <c r="I71" i="12"/>
  <c r="H71" i="12"/>
  <c r="G71" i="12"/>
  <c r="F71" i="12"/>
  <c r="E44" i="12"/>
  <c r="C44" i="12"/>
  <c r="I20" i="12"/>
  <c r="H20" i="12"/>
  <c r="G20" i="12"/>
  <c r="F20" i="12"/>
  <c r="E20" i="12"/>
  <c r="D20" i="12"/>
  <c r="C20" i="12"/>
  <c r="B20" i="12"/>
  <c r="I19" i="12"/>
  <c r="H19" i="12"/>
  <c r="G19" i="12"/>
  <c r="F19" i="12"/>
  <c r="E19" i="12"/>
  <c r="D19" i="12"/>
  <c r="C19" i="12"/>
  <c r="B19" i="12"/>
  <c r="B44" i="12" l="1"/>
  <c r="B68" i="12" s="1"/>
  <c r="D44" i="12"/>
  <c r="D68" i="12" s="1"/>
  <c r="B92" i="12"/>
  <c r="B93" i="12"/>
  <c r="B71" i="12"/>
  <c r="C68" i="12"/>
  <c r="C67" i="12"/>
  <c r="E67" i="12"/>
  <c r="E68" i="12"/>
  <c r="G44" i="12"/>
  <c r="C71" i="12"/>
  <c r="D71" i="12"/>
  <c r="H44" i="12"/>
  <c r="I44" i="12"/>
  <c r="E71" i="12"/>
  <c r="F44" i="12"/>
  <c r="E72" i="12" l="1"/>
  <c r="C72" i="12"/>
  <c r="C76" i="12" s="1"/>
  <c r="C100" i="12" s="1"/>
  <c r="B67" i="12"/>
  <c r="D67" i="12"/>
  <c r="E76" i="12"/>
  <c r="E100" i="12" s="1"/>
  <c r="C73" i="12"/>
  <c r="C77" i="12" s="1"/>
  <c r="C105" i="12" s="1"/>
  <c r="E73" i="12"/>
  <c r="E77" i="12" s="1"/>
  <c r="E104" i="12" s="1"/>
  <c r="F68" i="12"/>
  <c r="F67" i="12"/>
  <c r="G68" i="12"/>
  <c r="G67" i="12"/>
  <c r="I68" i="12"/>
  <c r="I67" i="12"/>
  <c r="H68" i="12"/>
  <c r="H67" i="12"/>
  <c r="H72" i="12" s="1"/>
  <c r="I72" i="12" l="1"/>
  <c r="I76" i="12" s="1"/>
  <c r="G72" i="12"/>
  <c r="G76" i="12" s="1"/>
  <c r="F72" i="12"/>
  <c r="F76" i="12" s="1"/>
  <c r="D72" i="12"/>
  <c r="D76" i="12" s="1"/>
  <c r="D100" i="12" s="1"/>
  <c r="B72" i="12"/>
  <c r="B76" i="12" s="1"/>
  <c r="B73" i="12"/>
  <c r="B77" i="12" s="1"/>
  <c r="B105" i="12" s="1"/>
  <c r="D73" i="12"/>
  <c r="D77" i="12" s="1"/>
  <c r="D105" i="12" s="1"/>
  <c r="E99" i="12"/>
  <c r="C99" i="12"/>
  <c r="E105" i="12"/>
  <c r="C104" i="12"/>
  <c r="I73" i="12"/>
  <c r="I77" i="12" s="1"/>
  <c r="G73" i="12"/>
  <c r="G77" i="12" s="1"/>
  <c r="F73" i="12"/>
  <c r="F77" i="12" s="1"/>
  <c r="H76" i="12"/>
  <c r="H73" i="12"/>
  <c r="H77" i="12" s="1"/>
  <c r="B99" i="12" l="1"/>
  <c r="B100" i="12"/>
  <c r="D99" i="12"/>
  <c r="B104" i="12"/>
  <c r="D104" i="12"/>
  <c r="B81" i="12"/>
  <c r="F105" i="12"/>
  <c r="F104" i="12"/>
  <c r="F100" i="12"/>
  <c r="F99" i="12"/>
  <c r="G100" i="12"/>
  <c r="G99" i="12"/>
  <c r="B82" i="12"/>
  <c r="G105" i="12"/>
  <c r="G104" i="12"/>
  <c r="H105" i="12"/>
  <c r="H104" i="12"/>
  <c r="H100" i="12"/>
  <c r="H99" i="12"/>
  <c r="I105" i="12"/>
  <c r="I104" i="12"/>
  <c r="I100" i="12"/>
  <c r="I99" i="12"/>
  <c r="B106" i="12" l="1"/>
  <c r="B107" i="12"/>
  <c r="B102" i="12"/>
  <c r="B101" i="12"/>
  <c r="J59" i="9" l="1"/>
  <c r="J58" i="9"/>
  <c r="J57" i="9"/>
  <c r="J51" i="9"/>
  <c r="J49" i="9"/>
  <c r="C56" i="9"/>
  <c r="D56" i="9"/>
  <c r="E56" i="9"/>
  <c r="F56" i="9"/>
  <c r="G56" i="9"/>
  <c r="H56" i="9"/>
  <c r="I56" i="9"/>
  <c r="B56" i="9"/>
  <c r="C55" i="9"/>
  <c r="D55" i="9"/>
  <c r="E55" i="9"/>
  <c r="F55" i="9"/>
  <c r="G55" i="9"/>
  <c r="H55" i="9"/>
  <c r="I55" i="9"/>
  <c r="B55" i="9"/>
  <c r="C54" i="9"/>
  <c r="D54" i="9"/>
  <c r="E54" i="9"/>
  <c r="F54" i="9"/>
  <c r="G54" i="9"/>
  <c r="H54" i="9"/>
  <c r="I54" i="9"/>
  <c r="B54" i="9"/>
  <c r="C53" i="9"/>
  <c r="D53" i="9"/>
  <c r="E53" i="9"/>
  <c r="F53" i="9"/>
  <c r="G53" i="9"/>
  <c r="H53" i="9"/>
  <c r="I53" i="9"/>
  <c r="B53" i="9"/>
  <c r="C48" i="9"/>
  <c r="D48" i="9"/>
  <c r="E48" i="9"/>
  <c r="F48" i="9"/>
  <c r="G48" i="9"/>
  <c r="H48" i="9"/>
  <c r="I48" i="9"/>
  <c r="B48" i="9"/>
  <c r="C47" i="9"/>
  <c r="D47" i="9"/>
  <c r="E47" i="9"/>
  <c r="F47" i="9"/>
  <c r="G47" i="9"/>
  <c r="H47" i="9"/>
  <c r="I47" i="9"/>
  <c r="B47" i="9"/>
  <c r="C46" i="9"/>
  <c r="D46" i="9"/>
  <c r="E46" i="9"/>
  <c r="F46" i="9"/>
  <c r="G46" i="9"/>
  <c r="H46" i="9"/>
  <c r="I46" i="9"/>
  <c r="B46" i="9"/>
  <c r="J53" i="9"/>
  <c r="J54" i="9"/>
  <c r="J55" i="9"/>
  <c r="J56" i="9"/>
  <c r="J46" i="9"/>
  <c r="J47" i="9"/>
  <c r="J48" i="9"/>
  <c r="J45" i="9"/>
  <c r="C13" i="9" l="1"/>
  <c r="D13" i="9"/>
  <c r="E13" i="9"/>
  <c r="F13" i="9"/>
  <c r="G13" i="9"/>
  <c r="H13" i="9"/>
  <c r="I13" i="9"/>
  <c r="B13" i="9"/>
  <c r="C59" i="9"/>
  <c r="D59" i="9"/>
  <c r="E59" i="9"/>
  <c r="F59" i="9"/>
  <c r="G59" i="9"/>
  <c r="H59" i="9"/>
  <c r="I59" i="9"/>
  <c r="B59" i="9"/>
  <c r="C58" i="9"/>
  <c r="D58" i="9"/>
  <c r="E58" i="9"/>
  <c r="F58" i="9"/>
  <c r="G58" i="9"/>
  <c r="H58" i="9"/>
  <c r="I58" i="9"/>
  <c r="B58" i="9"/>
  <c r="C57" i="9"/>
  <c r="D57" i="9"/>
  <c r="E57" i="9"/>
  <c r="F57" i="9"/>
  <c r="G57" i="9"/>
  <c r="H57" i="9"/>
  <c r="I57" i="9"/>
  <c r="B57" i="9"/>
  <c r="C51" i="9"/>
  <c r="D51" i="9"/>
  <c r="E51" i="9"/>
  <c r="F51" i="9"/>
  <c r="G51" i="9"/>
  <c r="H51" i="9"/>
  <c r="I51" i="9"/>
  <c r="B51" i="9"/>
  <c r="C49" i="9"/>
  <c r="D49" i="9"/>
  <c r="E49" i="9"/>
  <c r="F49" i="9"/>
  <c r="G49" i="9"/>
  <c r="H49" i="9"/>
  <c r="I49" i="9"/>
  <c r="B49" i="9"/>
  <c r="C65" i="9"/>
  <c r="D65" i="9"/>
  <c r="E65" i="9"/>
  <c r="F65" i="9"/>
  <c r="G65" i="9"/>
  <c r="H65" i="9"/>
  <c r="I65" i="9"/>
  <c r="B65" i="9"/>
  <c r="H62" i="9" l="1"/>
  <c r="B62" i="9"/>
  <c r="I62" i="9"/>
  <c r="F61" i="9"/>
  <c r="E62" i="9"/>
  <c r="C45" i="9"/>
  <c r="D45" i="9"/>
  <c r="E45" i="9"/>
  <c r="F45" i="9"/>
  <c r="G45" i="9"/>
  <c r="H45" i="9"/>
  <c r="I45" i="9"/>
  <c r="B45" i="9"/>
  <c r="H61" i="9" l="1"/>
  <c r="B61" i="9"/>
  <c r="E61" i="9"/>
  <c r="I61" i="9"/>
  <c r="F62" i="9"/>
  <c r="D62" i="9"/>
  <c r="D61" i="9"/>
  <c r="G62" i="9"/>
  <c r="G61" i="9"/>
  <c r="C62" i="9"/>
  <c r="C61" i="9"/>
  <c r="C64" i="9"/>
  <c r="D64" i="9"/>
  <c r="E64" i="9"/>
  <c r="F64" i="9"/>
  <c r="G64" i="9"/>
  <c r="H64" i="9"/>
  <c r="I64" i="9"/>
  <c r="B64" i="9"/>
  <c r="C63" i="9"/>
  <c r="D63" i="9"/>
  <c r="E63" i="9"/>
  <c r="F63" i="9"/>
  <c r="G63" i="9"/>
  <c r="H63" i="9"/>
  <c r="I63" i="9"/>
  <c r="B63" i="9"/>
  <c r="I66" i="9" l="1"/>
  <c r="F66" i="9"/>
  <c r="D66" i="9"/>
  <c r="E66" i="9"/>
  <c r="C66" i="9"/>
  <c r="B66" i="9"/>
  <c r="G66" i="9"/>
  <c r="H66" i="9"/>
  <c r="F67" i="9"/>
  <c r="F71" i="9" s="1"/>
  <c r="C67" i="9"/>
  <c r="C71" i="9" s="1"/>
  <c r="E67" i="9"/>
  <c r="E71" i="9" s="1"/>
  <c r="H67" i="9"/>
  <c r="H71" i="9" s="1"/>
  <c r="I67" i="9"/>
  <c r="I71" i="9" s="1"/>
  <c r="B67" i="9"/>
  <c r="B71" i="9" s="1"/>
  <c r="G67" i="9"/>
  <c r="G71" i="9" s="1"/>
  <c r="D67" i="9"/>
  <c r="D71" i="9" s="1"/>
  <c r="J61" i="9"/>
  <c r="I85" i="9"/>
  <c r="H85" i="9"/>
  <c r="G84" i="9"/>
  <c r="F84" i="9"/>
  <c r="E85" i="9"/>
  <c r="D85" i="9"/>
  <c r="C85" i="9"/>
  <c r="B84" i="9"/>
  <c r="J65" i="9"/>
  <c r="J64" i="9"/>
  <c r="J63" i="9"/>
  <c r="J62" i="9"/>
  <c r="F98" i="9" l="1"/>
  <c r="E99" i="9"/>
  <c r="C99" i="9"/>
  <c r="I99" i="9"/>
  <c r="H99" i="9"/>
  <c r="D99" i="9"/>
  <c r="G98" i="9"/>
  <c r="B98" i="9"/>
  <c r="B76" i="9"/>
  <c r="B6" i="11" s="1"/>
  <c r="B14" i="11" s="1"/>
  <c r="I84" i="9"/>
  <c r="I98" i="9" s="1"/>
  <c r="H84" i="9"/>
  <c r="H98" i="9" s="1"/>
  <c r="B14" i="9"/>
  <c r="B70" i="9" s="1"/>
  <c r="B93" i="9" s="1"/>
  <c r="G85" i="9"/>
  <c r="C14" i="9"/>
  <c r="C70" i="9" s="1"/>
  <c r="C94" i="9" s="1"/>
  <c r="F85" i="9"/>
  <c r="F99" i="9" s="1"/>
  <c r="D14" i="9"/>
  <c r="D70" i="9" s="1"/>
  <c r="D94" i="9" s="1"/>
  <c r="E14" i="9"/>
  <c r="E70" i="9" s="1"/>
  <c r="E94" i="9" s="1"/>
  <c r="D84" i="9"/>
  <c r="D98" i="9" s="1"/>
  <c r="C84" i="9"/>
  <c r="C98" i="9" s="1"/>
  <c r="E84" i="9"/>
  <c r="E98" i="9" s="1"/>
  <c r="B85" i="9"/>
  <c r="F14" i="9"/>
  <c r="F70" i="9" s="1"/>
  <c r="F93" i="9" s="1"/>
  <c r="G14" i="9"/>
  <c r="G70" i="9" s="1"/>
  <c r="G93" i="9" s="1"/>
  <c r="I14" i="9"/>
  <c r="I70" i="9" s="1"/>
  <c r="H14" i="9"/>
  <c r="H70" i="9" s="1"/>
  <c r="H94" i="9" s="1"/>
  <c r="H93" i="9" l="1"/>
  <c r="B94" i="9"/>
  <c r="I93" i="9"/>
  <c r="I94" i="9"/>
  <c r="D93" i="9"/>
  <c r="G94" i="9"/>
  <c r="B99" i="9"/>
  <c r="G99" i="9"/>
  <c r="F94" i="9"/>
  <c r="C93" i="9"/>
  <c r="E93" i="9"/>
  <c r="B87" i="9"/>
  <c r="B86" i="9"/>
  <c r="B101" i="9" l="1"/>
  <c r="B100" i="9"/>
  <c r="B13" i="11"/>
  <c r="B75" i="9"/>
  <c r="B5" i="11" l="1"/>
  <c r="B11" i="11" s="1"/>
  <c r="B96" i="9"/>
  <c r="B95" i="9"/>
  <c r="B12" i="11" l="1"/>
</calcChain>
</file>

<file path=xl/sharedStrings.xml><?xml version="1.0" encoding="utf-8"?>
<sst xmlns="http://schemas.openxmlformats.org/spreadsheetml/2006/main" count="1044" uniqueCount="534">
  <si>
    <t>This reporting template has been developed to assist companies in calculating methane emission intensity for the distribution segment following the Natural Gas Sustainability Initiative (NGSI) Methane Emissions Intensity Protocol v 1.0.</t>
  </si>
  <si>
    <t>Overview</t>
  </si>
  <si>
    <t>The NGSI Methane Emissions Intensity Protocol v 1.0 describes a methodology for calculating company-level methane emission intensities for each segment of the natural gas supply chain in which a company operates. The protocol is designed to include methane emissions from facilities that report under Subpart W of EPA's Greenhouse Gas Reporting Program (GHGRP) as well as facilities that are below the GHGRP reporting threshold. The protocol also includes estimated methane emissions from specific sources not included in GHGRP reporting. Emissions from these sources are calculated using company reported activity data and emission factors from EPA's Greenhouse Gas Inventory (GHG Inventory).
In the Onshore Production, Gathering &amp; Boosting, and Processing segments, the protocol includes an approach to allocating methane emissions to the natural gas value chain and liquids value chain; all emissions from the Transmission &amp; Storage and Distribution segments, which do not share equipment with other commodities, are allocated to the natural gas value chain. Methane emissions allocated to the natural gas supply chain serves as the numerator for the intensity calculation. The denominator is calculated by multiplying total throughput for a given segment by the average methane content of that throughput. After aligning the units of the numerator and denominator using the density of methane, methane emissions intensity is calculated as a percentage.
Additional details on the methodology and approach are available in the NGSI Methane Emissions Intensity Protocol v 1.0.</t>
  </si>
  <si>
    <t>Instructions</t>
  </si>
  <si>
    <t>The third and fourth tabs in this spreadsheet are populated with equations for use in calculating methane emissions and methane emission intensity for facilities that report emissions under Subpart W of EPA's GHGRP ["Dist GHGRP Facilities" tab] and facilities that do not report under GHGRP ["Dist Non-GHGRP Facilities" tab]. The "Public Data" tab highlights information that companies would report publicly to be consistent with the NGSI Methane Emissions Intensity Protocol v 1.0. The "Public Data" tab captures company-level data for all facilities in the segment. General instructions are provided below; each individual row has more detailed instructions. Please reference the NGSI Methane Emissions Intensity Protocol v 1.0 for additional guidance.</t>
  </si>
  <si>
    <t xml:space="preserve">The process for completing the "Dist GHGRP Facilities" and "Dist Non-GHGRP Facilities" tabs is nearly identical. In Section 1, manually input total facility methane emissions in the blue shaded cells for each source category, as reported to GHGRP. For example, the "Distribution Mains" row in the "Dist GHGRP Facilities" tab is the sum of emissions from all four distribution main materials included in GHGRP reporting. For the "Dist Non-GHGRP Facilities" tab, these emissions will be estimated using the GHGRP methodology, as noted. Emissions from main and service materials included in the GHGRP are automatically calculated for non-GHGRP facilities using the GHGRP emission factors and the activity data entered in Section 2. Emissions for all other sources at non-GHGRP facilities calculated using GHGRP methodologies must be independently cacluated and manually entered. All emissions for sources using the GHGRP methodology should be reported in metric tons of methane. A methane density conversion factor of 0.0192 MT/Mscf should be used if necessary. 
Section 2 requires input of activity data for mains and services as well as emission sources not covered by the GHGRP in the yellow-shaded cells. Companies should use data reported to PHMSA for main mileage and service counts. Companies can enter an alternate assumption to replace the default average service length in the orange shaded cells. The spreadsheet will automatically calculate emissions from these sources in Section 3 with embedded formulas using GHG Inventory emission factors. Consistent with the option for companies to also report emissions from mains and services using the GHG Inventory emission factors, emissions from distribution mains and services captured in GHGRP are also calculated using emission factors from the GHG Inventory. See the NGSI protocol document for more information. 
In Sections 4 and 5, the spreadsheet automatically calculates total methane emissions using both sets of pipeline emission factors. 
Section 6 includes equations to calculate total methane throughput. Companies may enter their own methane content for delivered gas for each facility in the orange shaded cells or use the default methane content of 93.4%. Companies enter reported and normalized natural gas throughput in the blue shaded cells. The normalization methodology is included in the Normalization Instructions tab and is described in the NGSI protocol document. 
Section 7 of the sheet automatically calculates methane intensity using four combinations of estimates: (1) GHGRP pipeline emission factors and reported throughput, (2) GHGRP pipeline emission factors and normalized throughput, (3) GHG Inventory pipeline emission factors and reported throughput, and (4) GHG Inventory pipeline emission factors and normalized throughput.
The conversion and emission factors below are used in the methane emissions and intensity calculations and should not be altered. </t>
  </si>
  <si>
    <t>Spreadsheet Key</t>
  </si>
  <si>
    <t xml:space="preserve">Blue shaded cells require information to be manually entered. This includes emissions from sources covered by the GHGRP and throughput. </t>
  </si>
  <si>
    <t>Yellow shaded cells designate activity factor data that must be manually entered.</t>
  </si>
  <si>
    <t xml:space="preserve">Orange shaded cells designate cells with default assumptions for average service length or average methane content. This information may be manually overwritten if individual facilities have average service lengths or methane contents that differ from the default factors. </t>
  </si>
  <si>
    <t>Reference Data</t>
  </si>
  <si>
    <t>Conversion Factors</t>
  </si>
  <si>
    <t>Parameter</t>
  </si>
  <si>
    <t>Value</t>
  </si>
  <si>
    <t>Unit</t>
  </si>
  <si>
    <t>Notes</t>
  </si>
  <si>
    <t>Methane Density</t>
  </si>
  <si>
    <t>metric ton/thousand standard cubic feet</t>
  </si>
  <si>
    <t>To convert thousand standard cubic feet (Mscf) methane to metric ton (MT) methane, multiply Mscf by 0.0192</t>
  </si>
  <si>
    <t>Source: 40 CFR 98.233(v)</t>
  </si>
  <si>
    <t>Emission Factors for GHG Inventory Methodology Sources</t>
  </si>
  <si>
    <t>Emission Factor</t>
  </si>
  <si>
    <t>Distribution</t>
  </si>
  <si>
    <t>GHGI EFs</t>
  </si>
  <si>
    <t>2020 GHGI distribution segment</t>
  </si>
  <si>
    <t>Outdoor residential meters</t>
  </si>
  <si>
    <t>kg CH4/meter</t>
  </si>
  <si>
    <t>Industrial/commercial meters</t>
  </si>
  <si>
    <t>Pipeline blowdowns</t>
  </si>
  <si>
    <t>kg CH4/mile (mains + services)</t>
  </si>
  <si>
    <t>Pipeline dig-ins (mishaps)</t>
  </si>
  <si>
    <t>PRV releases</t>
  </si>
  <si>
    <t>kg CH4/mile (mains only)</t>
  </si>
  <si>
    <t>Distribution mains - Cast Iron</t>
  </si>
  <si>
    <t>kg CH4/mile</t>
  </si>
  <si>
    <t>2020 GHGI distribution segment, also applied to ductile iron and copper mains</t>
  </si>
  <si>
    <t>Distribution mains - Unprotected Steel</t>
  </si>
  <si>
    <t>2020 GHGI distribution segment, also applied to "other" mains</t>
  </si>
  <si>
    <t>Distribution mains - Protected Steel</t>
  </si>
  <si>
    <t>Distribution mains - Plastic</t>
  </si>
  <si>
    <t>2020 GHGI distribution segment, also applied to mains with plastic liners/inserts</t>
  </si>
  <si>
    <t>Distribution services - Unprotected Steel</t>
  </si>
  <si>
    <t>kg CH4/service</t>
  </si>
  <si>
    <t>2020 GHGI distribution segment, also applied to cast iron, ductile iron, and "other" services</t>
  </si>
  <si>
    <t>Distribution services - Protected Steel</t>
  </si>
  <si>
    <t>Distribution services - Plastic</t>
  </si>
  <si>
    <t>2020 GHGI distribution segment, also applied to services with plastic liners/inserts</t>
  </si>
  <si>
    <t>Distribution services - Copper</t>
  </si>
  <si>
    <t>Emission Factors for GHGRP Methodology Sources - Mains and Services</t>
  </si>
  <si>
    <t>GHGRP EFs</t>
  </si>
  <si>
    <t>Mass-based GHGRP emission factors calculated by converting the scf/hour emission factors in Table W-7 of Subpart W using a methane density of 0.0192 scf/kg and assuming continuous operation (8760 hours)</t>
  </si>
  <si>
    <t>Throughput Normalization Methodology</t>
  </si>
  <si>
    <t>For companies with distribution operations, segment throughput is estimated two ways:</t>
  </si>
  <si>
    <t>Heating Degree Day Summary</t>
  </si>
  <si>
    <t xml:space="preserve">1.       The total volume of natural gas delivered to end users by the distribution company on a throughput basis as reported to EIA for Form 176.  </t>
  </si>
  <si>
    <t>Population-Weighted State and National Averages</t>
  </si>
  <si>
    <t>Climate Prediction Center - NCEP - NWS - NOAA</t>
  </si>
  <si>
    <t>2.       The volume of natural gas delivered to end users as reported to EIA for Form 176, with adjustments to normalize the volumes of gas delivered to residential and commercial customers.</t>
  </si>
  <si>
    <t>State</t>
  </si>
  <si>
    <t>Cumulative Heating Degree Days</t>
  </si>
  <si>
    <t>Normalization Factor 
(US HDD / State HDD)</t>
  </si>
  <si>
    <t>Alabama</t>
  </si>
  <si>
    <t>Alaska</t>
  </si>
  <si>
    <t>Arizona</t>
  </si>
  <si>
    <t>Arkansas</t>
  </si>
  <si>
    <t>California</t>
  </si>
  <si>
    <t>Colorado</t>
  </si>
  <si>
    <t>Connecticut</t>
  </si>
  <si>
    <t>Delaware</t>
  </si>
  <si>
    <t>DC</t>
  </si>
  <si>
    <t>Under the Version 1.0 of the NGSI protocol, companies will report throughput as reported to EIA and on a normalized basis using the following methodology:</t>
  </si>
  <si>
    <t>Florida</t>
  </si>
  <si>
    <t>Georgia</t>
  </si>
  <si>
    <t>1.       Identify the average HDD value for the states in which the company operates (State HDD) and the average HDD value for the United States (US HDD) for the reporting year.</t>
  </si>
  <si>
    <t>Hawaii</t>
  </si>
  <si>
    <t>Idaho</t>
  </si>
  <si>
    <t>2.      Calculate the normalization factor for each state as the US HDD value divided by the State HDD value (see table on the right)</t>
  </si>
  <si>
    <t>Illinois</t>
  </si>
  <si>
    <t>Indiana</t>
  </si>
  <si>
    <r>
      <t>3.       For each state in which the company operates, calculate an adjusted throughput for natural gas delivered to residential and commercial customers, as reported to EIA in Form 176, as the normalization factor multiplied by the volume of natural gas delivered to residential customers (V</t>
    </r>
    <r>
      <rPr>
        <i/>
        <vertAlign val="subscript"/>
        <sz val="10"/>
        <color theme="1"/>
        <rFont val="Arial"/>
        <family val="2"/>
      </rPr>
      <t>Res</t>
    </r>
    <r>
      <rPr>
        <sz val="10"/>
        <color theme="1"/>
        <rFont val="Arial"/>
        <family val="2"/>
      </rPr>
      <t>) plus the volume of natural gas delivered to commercial customers (V</t>
    </r>
    <r>
      <rPr>
        <i/>
        <vertAlign val="subscript"/>
        <sz val="10"/>
        <color theme="1"/>
        <rFont val="Arial"/>
        <family val="2"/>
      </rPr>
      <t>Comm</t>
    </r>
    <r>
      <rPr>
        <sz val="10"/>
        <color theme="1"/>
        <rFont val="Arial"/>
        <family val="2"/>
      </rPr>
      <t>).</t>
    </r>
  </si>
  <si>
    <t>Iowa</t>
  </si>
  <si>
    <t>Kansas</t>
  </si>
  <si>
    <t>Kentucky</t>
  </si>
  <si>
    <t>Louisiana</t>
  </si>
  <si>
    <r>
      <t>4.       For each state in which the company operates, add the volume of natural gas delivered to other customers to the normalized volume for residential and commercial customers.  This can be calculated as the total volume (V</t>
    </r>
    <r>
      <rPr>
        <i/>
        <vertAlign val="subscript"/>
        <sz val="10"/>
        <color theme="1"/>
        <rFont val="Arial"/>
        <family val="2"/>
      </rPr>
      <t>Total</t>
    </r>
    <r>
      <rPr>
        <sz val="10"/>
        <color theme="1"/>
        <rFont val="Arial"/>
        <family val="2"/>
      </rPr>
      <t>) minus the residential and commercial volumes.</t>
    </r>
  </si>
  <si>
    <t>Maine</t>
  </si>
  <si>
    <t>Maryland</t>
  </si>
  <si>
    <t>Massachusetts</t>
  </si>
  <si>
    <t>Michigan</t>
  </si>
  <si>
    <t>This methodology can be written as:</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</si>
  <si>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</si>
  <si>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</si>
  <si>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</si>
  <si>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</si>
  <si>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</si>
  <si>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</si>
  <si>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</si>
  <si>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</si>
  <si>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</si>
  <si>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</si>
  <si>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</si>
  <si>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</si>
  <si>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</si>
  <si>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</si>
  <si>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</si>
  <si>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</si>
  <si>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</si>
  <si>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</si>
  <si>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</si>
  <si>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</si>
  <si>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</si>
  <si>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</si>
  <si>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</si>
  <si>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</si>
  <si>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</si>
  <si>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</si>
  <si>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</si>
  <si>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</si>
  <si>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United States</t>
  </si>
  <si>
    <t xml:space="preserve">
Use this tab to calculate methane emissions and methane emissions intensity for facilities that report emissions under Subpart W of the GHGRP</t>
  </si>
  <si>
    <t>Section 1: Distribution Segment Emissions Calculated Using GHGRP Methodology</t>
  </si>
  <si>
    <t>Emissions Source</t>
  </si>
  <si>
    <t>Methane Emissions (Metric Ton CH4)</t>
  </si>
  <si>
    <t>GHGRP Methodology Reference</t>
  </si>
  <si>
    <t>Description of Quantification Method(s)</t>
  </si>
  <si>
    <t>Facility A</t>
  </si>
  <si>
    <t>Facility B</t>
  </si>
  <si>
    <t>Facility C</t>
  </si>
  <si>
    <t>Facility D</t>
  </si>
  <si>
    <t>Facility E</t>
  </si>
  <si>
    <t>Facility F</t>
  </si>
  <si>
    <t>Facility G</t>
  </si>
  <si>
    <t>Facility H</t>
  </si>
  <si>
    <t>Combustion Units</t>
  </si>
  <si>
    <t>40 CFR 98.233(z)(1); 
40 CFR 98.233(z)(2)</t>
  </si>
  <si>
    <t>Subpart W, as applicable based on fuel type – Calculation using fuel usage records and measured or estimated composition</t>
  </si>
  <si>
    <t>Distribution Mains (sum of emissions from all materials)</t>
  </si>
  <si>
    <t xml:space="preserve">40 CFR 98.233(r)
  </t>
  </si>
  <si>
    <t>Subpart W – Equipment leaks calculated using population counts and emission factors
• Cast Iron Mains 
• Plastic Mains 
• Protected Steel Mains 
• Unprotected Steel Mains</t>
  </si>
  <si>
    <t>Distribution Services (sum of emissions from all materials)</t>
  </si>
  <si>
    <t xml:space="preserve">40 CFR 98.233(r)  </t>
  </si>
  <si>
    <t>Subpart W – Equipment leaks calculated using population counts and emission factors
• Copper services 
• Plastic services 
• Protected steel services 
• Unprotected steel services</t>
  </si>
  <si>
    <t>Equipment Leaks, Above grade transmission-distribution transfer stations</t>
  </si>
  <si>
    <t>40 CFR 98.233(q)(8)(ii); 
40 CFR 98.233(r)(2)(ii);
40 CFR 98.236(q)(3)</t>
  </si>
  <si>
    <t>Subpart W – Develop an emission factor based on equipment leak surveys; calculate emissions using population counts and emission factors</t>
  </si>
  <si>
    <t>Equipment Leaks, Below grade transmission-distribution transfer stations</t>
  </si>
  <si>
    <t>40 CFR 98.233(r)(6)(i); 
40 CFR 98.232(i)(2)</t>
  </si>
  <si>
    <t>Subpart W – Calculation of emissions using population counts and emission factors</t>
  </si>
  <si>
    <t>Equipment Leaks, Above grade metering-regulating stations</t>
  </si>
  <si>
    <t>40 CFR 98.233(r)(6)(ii); 
40 CFR 98.232(i)(3)</t>
  </si>
  <si>
    <t>Equipment Leaks, Below grade metering-regulating stations</t>
  </si>
  <si>
    <t>40 CFR 98.233(r)(6)(i); 
40 CFR 98.232(i)(4)</t>
  </si>
  <si>
    <t>Total GHGRP Methodology Methane Emissions, excluding mains and services (MT)</t>
  </si>
  <si>
    <t>Total GHGRP Methodology Methane Emissions, all sources (MT)</t>
  </si>
  <si>
    <t>Section 2: Distribution Segment Activity Factors for Sources Using GHG Inventory Methodology</t>
  </si>
  <si>
    <t>Activity Data</t>
  </si>
  <si>
    <t>Activity Data Needed (PHMSA data for main mileage and service counts)</t>
  </si>
  <si>
    <t>Distribution Mains, Cast Iron (miles)</t>
  </si>
  <si>
    <t>Miles of cast iron mains</t>
  </si>
  <si>
    <t>Distribution Mains, Unprotected Steel (miles)</t>
  </si>
  <si>
    <t>Miles of unprotected steel mains</t>
  </si>
  <si>
    <t>Distribution Mains, Protected Steel (miles)</t>
  </si>
  <si>
    <t>Miles of protected steel mains</t>
  </si>
  <si>
    <t>Distribution Mains, Plastic (miles)</t>
  </si>
  <si>
    <t>Miles of plastic mains</t>
  </si>
  <si>
    <t>Distribution Mains, Plastic Liners or Inserts (miles)</t>
  </si>
  <si>
    <t>Miles of plastic liners or inserts mains</t>
  </si>
  <si>
    <t>Distribution Mains, Copper (miles)</t>
  </si>
  <si>
    <t>Miles of copper mains</t>
  </si>
  <si>
    <t>Distribution Mains, Ductile Iron (miles)</t>
  </si>
  <si>
    <t>Miles of ductile iron mains</t>
  </si>
  <si>
    <t>Distribution Mains, Other (miles)</t>
  </si>
  <si>
    <t>Miles of other mains</t>
  </si>
  <si>
    <t>Distribution Services, Unprotected Steel (number)</t>
  </si>
  <si>
    <t>Number of unprotected steel services</t>
  </si>
  <si>
    <t>Distribution Services, Protected Steel (number)</t>
  </si>
  <si>
    <t>Number of protected steel services</t>
  </si>
  <si>
    <t>Distribution Services, Plastic (number)</t>
  </si>
  <si>
    <t>Number of plastic services</t>
  </si>
  <si>
    <t>Distribution Services, Copper (number)</t>
  </si>
  <si>
    <t>Number of copper services</t>
  </si>
  <si>
    <t>Distribution Services, Plastic Liners or Inserts (number)</t>
  </si>
  <si>
    <t>Number of plastic liners or inserts services</t>
  </si>
  <si>
    <t>Distribution Services, Cast Iron (number)</t>
  </si>
  <si>
    <t>Number of cast iron services</t>
  </si>
  <si>
    <t>Distribution Services, Ductile Iron (number)</t>
  </si>
  <si>
    <t>Number of ductile iron services</t>
  </si>
  <si>
    <t>Distribution Services, Other (number)</t>
  </si>
  <si>
    <t>Number of other services</t>
  </si>
  <si>
    <t>Distribution Main Mileage (miles)</t>
  </si>
  <si>
    <t>Total miles of distribution mains</t>
  </si>
  <si>
    <t>Average Service Length (feet)</t>
  </si>
  <si>
    <t>Default PHMSA service length. Change if using company-specific service lengths</t>
  </si>
  <si>
    <t>Distribution Service Mileage (miles)</t>
  </si>
  <si>
    <t>Total miles of distribution services. Companies should use the average service length reported annually to PHMSA to convert services counts to services mileage. If an average service length is not available, companies should use PHMSA’s default length of 90 feet/service</t>
  </si>
  <si>
    <t>Distribution Pipeline Total Mileage (miles)</t>
  </si>
  <si>
    <t>Total miles of distribution mains and services</t>
  </si>
  <si>
    <t>Meters, Outdoor Residential</t>
  </si>
  <si>
    <t>Total number of outdoor residential meters (see NGSI protocol for methodology to calculate number of outdoor meters)</t>
  </si>
  <si>
    <t>Meters, Commercial and Industrial</t>
  </si>
  <si>
    <t>Total number of commercial and industrial meters</t>
  </si>
  <si>
    <t>Section 3: Distribution Segment Emissions Calculated Using GHG Inventory Methodology</t>
  </si>
  <si>
    <t>GHGI Emissions Factor (See Reference Data)</t>
  </si>
  <si>
    <t>Description of Quantification Method</t>
  </si>
  <si>
    <t>Distribution Mains, Cast Iron</t>
  </si>
  <si>
    <t>GHG Inventory emission factor multiplied by miles of main</t>
  </si>
  <si>
    <t xml:space="preserve">Distribution Mains, Unprotected Steel </t>
  </si>
  <si>
    <t xml:space="preserve">Distribution Mains, Protected Steel </t>
  </si>
  <si>
    <t xml:space="preserve">Distribution Mains, Plastic </t>
  </si>
  <si>
    <t xml:space="preserve">Distribution Mains, Plastic Liners or Inserts </t>
  </si>
  <si>
    <t>GHG Inventory emission factor multiplied by miles of main, uses plastic main emission factor</t>
  </si>
  <si>
    <t xml:space="preserve">Distribution Mains, Copper </t>
  </si>
  <si>
    <t>GHG Inventory emission factor multiplied by miles of main, uses cast iron emission factor</t>
  </si>
  <si>
    <t xml:space="preserve">Distribution Mains, Ductile Iron </t>
  </si>
  <si>
    <t xml:space="preserve">Distribution Mains, Other </t>
  </si>
  <si>
    <t>GHG Inventory emission factor multiplied by miles of main, uses unprotected steel emission factor</t>
  </si>
  <si>
    <t xml:space="preserve">Distribution Services, Unprotected Steel </t>
  </si>
  <si>
    <t>GHG Inventory emission factor multiplied by number of services</t>
  </si>
  <si>
    <t xml:space="preserve">Distribution Services, Protected Steel </t>
  </si>
  <si>
    <t xml:space="preserve">Distribution Services, Plastic </t>
  </si>
  <si>
    <t xml:space="preserve">Distribution Services, Copper </t>
  </si>
  <si>
    <t xml:space="preserve">Distribution Services, Plastic Liners or Inserts </t>
  </si>
  <si>
    <t>GHG Inventory emission factor multiplied by number of services, uses plastic emission factor</t>
  </si>
  <si>
    <t xml:space="preserve">Distribution Services, Cast Iron </t>
  </si>
  <si>
    <t>GHG Inventory emission factor multiplied by number of services, uses unprotected steel emission factor</t>
  </si>
  <si>
    <t xml:space="preserve">Distribution Services, Ductile Iron </t>
  </si>
  <si>
    <t xml:space="preserve">Distribution Services, Other </t>
  </si>
  <si>
    <t>Blowdowns, Distribution pipeline</t>
  </si>
  <si>
    <t>GHG Inventory emission factor multiplied by miles of pipeline (mains and service)
Companies should use the average service length reported annually to PHMSA to convert services counts to services mileage. If an average service length is not available, companies should use PHMSA’s default length of 90 feet/service. See Row 36.</t>
  </si>
  <si>
    <t>Damages (Distribution Upsets: Mishaps)</t>
  </si>
  <si>
    <t>GHG Inventory emission factor multiplied by number of meters</t>
  </si>
  <si>
    <t>Meters, Commercial and industrial</t>
  </si>
  <si>
    <t>Pressure Relief Valves, Routine maintenance</t>
  </si>
  <si>
    <t>Total GHGI Methodology Methane Emissions, excluding main and services captured by GHGRP (MT)</t>
  </si>
  <si>
    <t>Total GHGI Methodology Methane Emissions, all sources (MT)</t>
  </si>
  <si>
    <t>Section 4: Total Methane Emissions from Distribution Segment</t>
  </si>
  <si>
    <t>Total Methane Emissions, Using GHGRP emission factors for identified pipeline materials (MT, sum of Row 14 and 66)</t>
  </si>
  <si>
    <t>Total Methane Emissions, Using GHGI emission factors for identified pipeline materials (MT, sum of Row 13 and 67)</t>
  </si>
  <si>
    <t>Section 5: Natural Gas Distribution Segment Emissions Allocation</t>
  </si>
  <si>
    <t>No allocation calculation required; segment only handles natural gas</t>
  </si>
  <si>
    <t>Data</t>
  </si>
  <si>
    <t>Description</t>
  </si>
  <si>
    <t>Total Methane Emissions from Natural Gas Distribution, Using GHGRP emission factors for identified pipeline materials  (MT)</t>
  </si>
  <si>
    <t xml:space="preserve">Total methane emissions from GHGRP-reporting facilities calculated using GHGRP emission factors for identified main and service materials (sum of Row 70) </t>
  </si>
  <si>
    <t>Total Methane Emissions from Natural Gas Distribution, GHGI emission factors for identified pipeline materials (MT)</t>
  </si>
  <si>
    <t>Total methane emissions from GHGRP-reporting facilities calculated using GHG Inventory emission factors for identified main and service materials (sum of Row 71)</t>
  </si>
  <si>
    <t>Section 6: Distribution Segment Methane Throughput</t>
  </si>
  <si>
    <t>Two methods are used to estimate distribution segment throughput</t>
  </si>
  <si>
    <t>Distribution Segment Throughput</t>
  </si>
  <si>
    <t>Methane Content (percent)</t>
  </si>
  <si>
    <t>To convert throughput to methane, the reporting company can use and disclose its own estimate of the methane content of received gas or can use a default factor of 93.4 percent. Change value for each facility as appropriate</t>
  </si>
  <si>
    <t>Natural Gas Throughput, as reported (Mscf)</t>
  </si>
  <si>
    <t>The total volume of natural gas delivered to end users by the distribution company on a throughput basis as reported to EIA for Form 176</t>
  </si>
  <si>
    <t>Natural Gas Throughput, normalized* (Mscf)</t>
  </si>
  <si>
    <t>The volume of natural gas delivered to end users as reported to EIA for Form 176, with adjustments to normalize the volumes of gas delivered to residential and commercial customers*</t>
  </si>
  <si>
    <t>Methane Throughput, as reported (Mscf)</t>
  </si>
  <si>
    <t>To calculate methane throughput, multiply methane content by natural gas throughput (as reported) (Row 81 * Row 82)</t>
  </si>
  <si>
    <t>Methane Throughput, normalized (Mscf)</t>
  </si>
  <si>
    <t>To calculate methane throughput, multiply methane content by natural gas throughput (after normalization) (Row 81 * Row 83)</t>
  </si>
  <si>
    <t>Total Methane Throughput, as reported (Mscf)</t>
  </si>
  <si>
    <t>Company-wide distribution segment methane throughput for GHGRP facilities; sum of  methane throughput across all facilities (as reported) (sum of Row 84)</t>
  </si>
  <si>
    <t>Total Methane Throughput, normalized (Mscf)</t>
  </si>
  <si>
    <t>Company-wide distribution segment methane throughput for GHGRP facilities; sum of  methane throughput across all facilities (normalized) (sum of Row 85)</t>
  </si>
  <si>
    <t>*see Normalization Instructions tab and NGSI Methane Emissions Intensity Protocol for normalization methodology</t>
  </si>
  <si>
    <t>Section 7: Distribution Segment Natural Gas Methane Emissions Intensity</t>
  </si>
  <si>
    <t>Metric</t>
  </si>
  <si>
    <t>Intensity Estimate (Percent)</t>
  </si>
  <si>
    <t xml:space="preserve">Description </t>
  </si>
  <si>
    <t>Methane Intensity Calculated with GHGRP emission factors for identified pipeline materials</t>
  </si>
  <si>
    <t>GHGRP Facility-Specific Distribution Segment Methane Intensity, as reported throughput</t>
  </si>
  <si>
    <t>GHGRP facility methane intensity calculated with GHGRP emission factors for identified types of mains and services (facility methane emissions from Row 70 / (facility methane throughput from Row 84 or Row 85 * methane density))</t>
  </si>
  <si>
    <t>GHGRP Facility-Specific Distribution Segment Methane Intensity, normalized throughput</t>
  </si>
  <si>
    <t>GHGRP Facility-Wide Distribution Segment Methane Intensity, as reported throughput</t>
  </si>
  <si>
    <t>Methane intensity across all GHGRP facilities calculated using GHGRP emission factors for identified types of mains and services (total methane emissions from Row 75 / (total methane throughput from Row 86 or Row 87 * methane density))</t>
  </si>
  <si>
    <t>GHGRP Facility-Wide Distribution Segment Methane Intensity, normalized throughput</t>
  </si>
  <si>
    <t>Methane Intensity Calculated with GHG Inventory emission factors for identified pipeline materials</t>
  </si>
  <si>
    <t>GHGRP facility methane intensity calculated with GHG Inventory emission factors for identified types of mains and services (facility methane emissions from Row 71 / (facility methane throughput from Row 84 or Row 85 * methane density))</t>
  </si>
  <si>
    <t>Methane intensity across all GHGRP facilities calculated using GHG Inventory emission factors for identified types of mains and services (total methane emissions from Row 76 / (total methane throughput from Row 86 or Row 87 * methane density))</t>
  </si>
  <si>
    <t xml:space="preserve">
Use this tab to calculate methane emissions and methane emissions intensity for facilities that do not report emissions under Subpart W of the GHGRP</t>
  </si>
  <si>
    <t>Combustion Units (includes external fuel combustion units (e.g. heaters, industrial boilers, commercial and industrial combustion units) with a rated heat capacity &gt;5 MMBtu/hour and internal fuel combustion units (e.g. gasoline or diesel industrial engines, reciprocating engines, gas turbines) with a rated heat &gt;1 MMBtu/hour (or the equivalent of 130 hp))</t>
  </si>
  <si>
    <t>Subpart W – miles of main multiplied by emissions factor</t>
  </si>
  <si>
    <t>Subpart W – number of services multiplied by emissions factor</t>
  </si>
  <si>
    <t>Total Methane Emissions, Using GHGRP emission factors for identified pipeline materials (MT, sum of Row 20 and 72)</t>
  </si>
  <si>
    <t>Total Methane Emissions, Using GHGI emission factors for identified pipeline materials (MT, sum of Row 19 and 73)</t>
  </si>
  <si>
    <t>Total Methane Emissions from Natural Gas Distribution, GHGRP emission factors for identified pipeline materials (MT)</t>
  </si>
  <si>
    <t xml:space="preserve">Total methane emissions from facilities that do not report under GHGRP calculated using GHGRP emission factors for identified main and service materials (sum of Row 76) </t>
  </si>
  <si>
    <t>Total methane emissions from facilities that do not report under GHGRP calculated using GHG Inventory emission factors for identified main and service materials (sum of Row 77)</t>
  </si>
  <si>
    <t>To calculate methane throughput, multiply methane content by natural gas throughput (as reported) (Row 87 * Row 88)</t>
  </si>
  <si>
    <t>To calculate methane throughput, multiply methane content by natural gas throughput (after normalization) (Row 87 * Row 89)</t>
  </si>
  <si>
    <t>Company-wide distribution segment methane throughput for non GHGRP facilities; sum of  methane throughput across all facilities (as reported) (sum of Row 90)</t>
  </si>
  <si>
    <t>Company-wide distribution segment methane throughput for non GHGRP facilities; sum of  methane throughput across all facilities (normalized) (sum of Row 91)</t>
  </si>
  <si>
    <t>Non GHGRP Facility-Specific Distribution Segment Methane Intensity, as reported throughput</t>
  </si>
  <si>
    <t>Non GHGRP facility methane intensity calculated with GHGRP emission factors for identified types of mains and services (facility methane emissions from Row 76 / (facility methane throughput from Row 90 or Row 91 * methane density))</t>
  </si>
  <si>
    <t>Non GHGRP Facility-Specific Distribution Segment Methane Intensity, normalized throughput</t>
  </si>
  <si>
    <t>Non GHGRP Facility-Wide Distribution Segment Methane Intensity, as reported throughput</t>
  </si>
  <si>
    <t>Methane intensity across all non GHGRP facilities calculated using GHGRP emission factors for identified types of mains and services (total methane emissions from Row 81 / (total methane throughput from Row 92 or Row 93 * methane density))</t>
  </si>
  <si>
    <t>Non GHGRP Facility-Wide Distribution Segment Methane Intensity, normalized throughput</t>
  </si>
  <si>
    <t>Non GHGRP facility methane intensity calculated with GHG Inventory emission factors for identified types of mains and services (facility methane emissions from Row 77/ (facility methane throughput from Row 90 or Row 91 * methane density))</t>
  </si>
  <si>
    <t>Methane intensity across all non GHGRP facilities calculated using GHG Inventory emission factors for identified types of mains and services (total methane emissions from Row 82 / (total methane throughput from Row 92 or Row 93 * methane density))</t>
  </si>
  <si>
    <t>Publicly Reported Data</t>
  </si>
  <si>
    <t>NGSI participants are encouraged to publicly report the following data each year. NGSI requests data at a company level. However, companies may also choose to disclose facility-level methane emissions and intensity.</t>
  </si>
  <si>
    <t>Disclosure Element</t>
  </si>
  <si>
    <t>Reported Data</t>
  </si>
  <si>
    <t>Total Methane Emissions, GHGRP emission factors for mains and services (MT)</t>
  </si>
  <si>
    <t>Total distribution segment methane emissions from GHGRP and non GHGRP facilities, calculated using GHGRP emission factors for mains and services</t>
  </si>
  <si>
    <t>Total Methane Emissions, GHG Inventory emission factors for mains and services (MT)</t>
  </si>
  <si>
    <t>Total distribution segment methane emissions from GHGRP and non GHGRP facilities, calculated using GHG Inventory emission factors for mains and services</t>
  </si>
  <si>
    <t>Natural Gas Delivered to End Users, As Reported (Mscf)</t>
  </si>
  <si>
    <t>Total volume of natural gas delivered to end users from GHGRP facilities and non GHGRP facilities, as reported</t>
  </si>
  <si>
    <t>Natural Gas Delivered to End Users, Normalized (Mscf)</t>
  </si>
  <si>
    <t>Total volume of natural gas delivered to end users from GHGRP facilities and non GHGRP facilities, normalized</t>
  </si>
  <si>
    <t>Methane Content of Delivered Natural Gas, Reported (%)</t>
  </si>
  <si>
    <t>Methane content of delivered natural gas, as reported (weighted average methane content of all throughput).</t>
  </si>
  <si>
    <t>Methane Content of Delivered Natural Gas, Normalized (%)</t>
  </si>
  <si>
    <t>Methane content of delivered natural gas, normalized (weighted average methane content of all throughput)</t>
  </si>
  <si>
    <t>NGSI Methane Emissions Intensity, GHGRP emission factors for mains and services (%)</t>
  </si>
  <si>
    <t>Methane emissions intensity associated with natural gas distribution using reported throughput and GHGRP emission factors for mains and services (methane emissions associated with natural gas distribution divided by total methane throughput)</t>
  </si>
  <si>
    <t>Normalized NGSI Methane Emissions Intensity, GHGRP emission factors for mains and services (%)</t>
  </si>
  <si>
    <t>Methane emissions intensity associated with natural gas distribution using normalized throughput and GHGRP emission factors for mains and services (methane emissions associated with natural gas distribution divided by total methane throughput)</t>
  </si>
  <si>
    <t>NGSI Methane Emissions Intensity, GHG Inventory emission factors for mains and services (%)</t>
  </si>
  <si>
    <t>Methane emissions intensity associated with natural gas distribution using reported throughput and GHG Inventory emission factors for mains and services (methane emissions associated with natural gas distribution divided by total methane throughput)</t>
  </si>
  <si>
    <t>Normalized NGSI Methane Emissions Intensity, GHG Inventory emission factors for mains and services (%)</t>
  </si>
  <si>
    <t>Methane emissions intensity associated with natural gas distribution using normalized throughput and GHG Inventory emission factors for mains and services (methane emissions associated with natural gas distribution divided by total methane throughput)</t>
  </si>
  <si>
    <t>Note: The NGSI Pilot Protocol includes emissions from all facilities, including emissions from facilities that are below the Greenhouse Gas Reporting Program (GHGRP) emissions threshold. If a compay reports a facility's emissions to the GHGRP, it may choose to enter total emissions directly into Row 14. The company can then enter emissions from additional sources not covered by GHGRP in the section that starts on Row 16 following the described methodologies. For facilities not included in the GHGRP, companies should estimate emissions for all emission sources using the identified methodologies.</t>
  </si>
  <si>
    <t>Processing Segment Emissions Calculated Using GHGRP Methodology</t>
  </si>
  <si>
    <t>Methane Emissions (MT)</t>
  </si>
  <si>
    <t>Description of Quanitification Method(s)</t>
  </si>
  <si>
    <t>Facility Name</t>
  </si>
  <si>
    <t xml:space="preserve">Blowdown Vent Stacks </t>
  </si>
  <si>
    <t xml:space="preserve">
40 CFR 98.233(i)(2)
40 CFR 98.233(i)(3)</t>
  </si>
  <si>
    <t>Subpart W – Calculation method using engineering calculation method by equipment or event type
Subpart W – Calculation method using direct measurement of emissions using a flow meter
Alternate calculation method using actual event counts multiplied by the average unique physical volumes as calculated from all company-specific Subpart W facility events (for facilities not reporting to Subpart W only)</t>
  </si>
  <si>
    <t xml:space="preserve">40 CFR 98.33(c)  </t>
  </si>
  <si>
    <t>Subpart C methods, as applicable based on fuel type – Calculation using fuel usage as recorded or measured, fuel high heating value (HHV) default value or as calculated from measurements, and fuel-specific emission factors
Alternate calculation method using total volume of fuel consumed and the fuel-specific emission factors for methane (for facilities not reporting to Subpart C only)</t>
  </si>
  <si>
    <t xml:space="preserve">Compressors, Centrifugal </t>
  </si>
  <si>
    <t xml:space="preserve">40 CFR 98.233(o)(1)(i)
40 CFR 98.233(o)(6)
40 CFR 98.233(o)(1)(ii)
40 CFR 98.233(o)(1)(iii)
</t>
  </si>
  <si>
    <t xml:space="preserve">Subpart W – Individual compressor source “as found” measurements
• Operating mode: blowdown valve leakage
• Operating mode: wet seal oil degassing vent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
</t>
  </si>
  <si>
    <t>Compressors, Reciprocating</t>
  </si>
  <si>
    <t xml:space="preserve">40 CFR 98.233(p)(1)(i)
40 CFR 98.233(p)(6)
40 CFR 98.233(p)(1)(ii)
40 CFR 98.233(p)(1)(iii)
</t>
  </si>
  <si>
    <t xml:space="preserve">Subpart W – Individual compressor source “as found” measurements
• Operating mode: blowdown valve leakage and rod packing emissions
• Standby-pressurized mode: blowdown valve leakage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
</t>
  </si>
  <si>
    <t>Dehydrator vents, glycol</t>
  </si>
  <si>
    <t>40 CFR Part 98.233(e)(1); 
40 CFR Part 98.233(e)(5) 
40 CFR Part 98.233(e)(2);
40 CFR Part 98.233(e)(5)</t>
  </si>
  <si>
    <t xml:space="preserve">Subpart W – Calculation Method 1 using computer modeling for glycol dehydrators 
Subpart W – Calculation Method 2 using emission factors and population counts for glycol dehydrators  </t>
  </si>
  <si>
    <t>Dehydrator vents, desiccant</t>
  </si>
  <si>
    <t>40 CFR Part 98.233(e)(3); 
40 CFR Part 98.233(e)(5)</t>
  </si>
  <si>
    <t>Subpart W – Calculation Method 3 using engineering calculations for desiccant dehydrators</t>
  </si>
  <si>
    <t>Equipment Leaks</t>
  </si>
  <si>
    <t>Per Greenhouse Gas Reporting Rule Leak Detection Methodology Revisions</t>
  </si>
  <si>
    <t>Subpart W – Leak survey and default leaker emission factors for components in gas service, and population counts and default population emission factors
Alternate calculation method using average company emission factor based on all company-specific Subpart W leak surveys (for facilities not reporting to Subpart W only)</t>
  </si>
  <si>
    <t>Flare Stacks</t>
  </si>
  <si>
    <t>40 CFR 98.233(n)(5); 
40 CFR 98.233(n)(6)</t>
  </si>
  <si>
    <t>Subpart W – Calculation using measured or estimated flow and gas composition, and flare combustion efficiency; accounting for feed gas sent to an un-lit flare as applicable</t>
  </si>
  <si>
    <t>Pneumatic Device (Controller) Vents, Natural gas</t>
  </si>
  <si>
    <t>40 CFR 98.233(a)</t>
  </si>
  <si>
    <t>Subpart W – Calculation using count of devices and default emission factors. 
Processing segment reporters with natural gas operated pneumatic devices should use the Transmission Compression segment emission factors from Subpart W to quantify methane emissions</t>
  </si>
  <si>
    <t>Total GHGRP Methodology Emissions (MT)</t>
  </si>
  <si>
    <t>Processing Segment Emissions Calculated Using GHGI Methodology</t>
  </si>
  <si>
    <t>GHGI Emissions Factor</t>
  </si>
  <si>
    <t>Description of Quanitification Method</t>
  </si>
  <si>
    <t>Acid Gas Removal Units</t>
  </si>
  <si>
    <t>42,762.9 kg/acid gas removal vent</t>
  </si>
  <si>
    <t>GHG Inventory emission factor multiplied by number acid gas removal units</t>
  </si>
  <si>
    <t>Total GHGI Methodology Emissions (MT)</t>
  </si>
  <si>
    <t>Total Methane Emissions from Processing</t>
  </si>
  <si>
    <t>Total Methane Emissions (MT, sum of GHGRP and GHGI Emissions from Row 14 and 19, respectively)</t>
  </si>
  <si>
    <t>Natural Gas Processing Emissions Allocation</t>
  </si>
  <si>
    <t>Gas Received at Processing Facilities</t>
  </si>
  <si>
    <t>Volume (thousand standard cubic feet) of received gas consistent with 98.236(aa)(3)(i) as reported to the GHGRP</t>
  </si>
  <si>
    <t>Energy Content of Gas Received</t>
  </si>
  <si>
    <t>Assume a default raw gas higher heating value of 1.235 MMBtu per thousand standard cubic feet from Table 3-8 of the API Compendium or a facility-specific factor</t>
  </si>
  <si>
    <t>Energy Equivalent of Received Gas</t>
  </si>
  <si>
    <t>Product of received gas volume and energy content (Row 26 * Row 27)</t>
  </si>
  <si>
    <t>Natural Gas Liquids Received at Processing Facilities</t>
  </si>
  <si>
    <t>Volume (barrels) of natural gas liquids received consistent with 98.236(aa)(3)(iii) as reported to the GHGRP</t>
  </si>
  <si>
    <t>Energy Content of Received Natural Gas Liquids</t>
  </si>
  <si>
    <t>Assume a default heating value of 3.82 MMBtu per barrel (consistent with propane liquids) from API Compendium Table 3-8 or a facility-specific factor</t>
  </si>
  <si>
    <t>Energy Equivalent of Received Natural Gas Liquids</t>
  </si>
  <si>
    <t>Product of received natural gas liquids volume and energy content (Row 29 * Row 30)</t>
  </si>
  <si>
    <t>Gas Ratio</t>
  </si>
  <si>
    <r>
      <t>Calculate the gas ratio (</t>
    </r>
    <r>
      <rPr>
        <i/>
        <sz val="10"/>
        <color theme="1"/>
        <rFont val="Arial"/>
        <family val="2"/>
      </rPr>
      <t>GR</t>
    </r>
    <r>
      <rPr>
        <sz val="10"/>
        <color theme="1"/>
        <rFont val="Arial"/>
        <family val="2"/>
      </rPr>
      <t>) as the energy equivalent of natural gas divided by the total energy equivalent of received natural gas and natural gas liquids (Row 28 / (Row 28 + Row 31))</t>
    </r>
  </si>
  <si>
    <t>Natural Gas Supply Chain Methane Emissions Allocation (MT)</t>
  </si>
  <si>
    <t>Gas ratio multiplied by estimated segment methane emissions (Row 22 / Row 32)</t>
  </si>
  <si>
    <t>Total Processing Methane Emissions Allocated to Natural Gas (MT)</t>
  </si>
  <si>
    <t>Company-wide processing segment methane emissions; sum of natural gas methane emissions allocation across all facilities (sum of Row 33)</t>
  </si>
  <si>
    <t>Processing Natural Gas Throughput</t>
  </si>
  <si>
    <t>Processing Segment Throughput</t>
  </si>
  <si>
    <t xml:space="preserve">To convert throughput to methane, the reporting company can use and disclose its own estimate of the methane content of received gas or can use a default factor of 87 percent </t>
  </si>
  <si>
    <t>Natural Gas Throughput (Mcf)</t>
  </si>
  <si>
    <t>For companies with processing operations, segment throughput equates to the volume of gas received at processing facilities consistent with 98.236(aa)(3)(i) in the GHGRP</t>
  </si>
  <si>
    <t>Methane Throughput (Mcf)</t>
  </si>
  <si>
    <t>To calculate methane throughput, multiply methane content by natural gas throughput (Row 38 * Row 39)</t>
  </si>
  <si>
    <t>Total Methane Throughput (Mcf)</t>
  </si>
  <si>
    <t>Company-wide processing segment methane throughput; sum of methane throughput across all facilities from Row 40</t>
  </si>
  <si>
    <t>Processing Natural Gas Methane Emissions Intensity</t>
  </si>
  <si>
    <t>Facility-Specific Processing Segment Methane Intensity</t>
  </si>
  <si>
    <t>Facility methane emissions allocated to natural gas from Row 33 / (Facility methane throughput from Row 40 * methane density)
A methane density of 0.0192 metric tons per thousand cubic feet should be used for conversion purposes if emissions and throughput are reported in different units</t>
  </si>
  <si>
    <t>Company-Wide Processing Segment Methane Intensity</t>
  </si>
  <si>
    <t>Total methane emissions allocated to natural gas from Row 34 / (Total methane throughput from Row 41 * methane density)
A methane density of 0.0192 metric tons per thousand cubic feet should be used for conversion purposes if emissions and throughput are reported in different units</t>
  </si>
  <si>
    <t>NGSI participants would publicly report the following data each year. NGSI requests data at a company level. However, facility-level data may be more straightforward to report for energy content, methane content, and gas ratio.</t>
  </si>
  <si>
    <t>Total Methane Emissions</t>
  </si>
  <si>
    <r>
      <t>Total methane emissions (</t>
    </r>
    <r>
      <rPr>
        <sz val="10"/>
        <rFont val="Arial"/>
        <family val="2"/>
      </rPr>
      <t>metric tons</t>
    </r>
    <r>
      <rPr>
        <sz val="10"/>
        <color theme="1"/>
        <rFont val="Arial"/>
        <family val="2"/>
      </rPr>
      <t>) associated with natural gas processing (Row 34)</t>
    </r>
  </si>
  <si>
    <t>Received Natural Gas</t>
  </si>
  <si>
    <t>Volume of received gas (thousand standard cubic feet) (sum of Row 26)</t>
  </si>
  <si>
    <t>Energy Content of Received Natural Gas</t>
  </si>
  <si>
    <t>Raw gas higher heating value (MMBtu per thousand standard cubic feet) (Facility level, Row 27)</t>
  </si>
  <si>
    <t>Methane Content of Received Natural Gas</t>
  </si>
  <si>
    <t>Methane content of received natural gas (percent) (Facility level, Row 38)</t>
  </si>
  <si>
    <t>Received Natural Gas Liquids</t>
  </si>
  <si>
    <t>Volume of natural gas liquids received (barrels) (sum of Row 29)</t>
  </si>
  <si>
    <t>Received natural gas liquids heating value (MMBtu per barrel) (Facility level, Row 30)</t>
  </si>
  <si>
    <t>Share of natural gas received on an energy equivalent basis (percent) (Facility level, Row 32)</t>
  </si>
  <si>
    <t>NGSI Methane Emissions Intensity</t>
  </si>
  <si>
    <t>Methane emissions intensity associated with natural gas processing (percent) (Row 46)</t>
  </si>
  <si>
    <t>Transmission &amp; Storage Segment Emissions Calculated Using GHGRP Methodology</t>
  </si>
  <si>
    <t>Blowdowns, Transmission Pipeline (Between Compressor Stations)</t>
  </si>
  <si>
    <t xml:space="preserve">Subpart W – Calculation method using the volume of transmission pipeline segment between isolation valves and the pressure and temperature of the gas within the transmission pipeline
Subpart W – Calculation method using direct measurement of emissions using a flow meter
Alternate calculation method using actual event counts multiplied by the average emission factor as calculated from all company-specific Subpart W facility events (for facilities not reporting to Subpart W only)
</t>
  </si>
  <si>
    <t xml:space="preserve">40 CFR 98.233(i)(2)
40 CFR 98.233(i)(3)
  </t>
  </si>
  <si>
    <t xml:space="preserve">Subpart W – Calculation method using engineering calculation method by equipment or event type
Subpart W – Calculation method using direct measurement of emissions using a flow meter
Alternate calculation method using actual event counts multiplied by the average unique physical volumes as calculated from all company-specific Subpart W facility events (for facilities not reporting to Subpart W only)
</t>
  </si>
  <si>
    <t xml:space="preserve">
40 CFR 98.33(c) </t>
  </si>
  <si>
    <t xml:space="preserve">40 CFR 98.233(o)(1)(i)
40 CFR 98.233(o)(6)
40 CFR 98.233(o)(1)(ii)
40 CFR 98.233(o)(1)(iii)
</t>
  </si>
  <si>
    <t>Subpart W – Individual compressor source “as found” measurements
• Operating mode: blowdown valve leakage
• Operating mode: wet seal oil degassing vent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t>
  </si>
  <si>
    <t>40 CFR 98.233(p)(1)(i)
40 CFR 98.233(p)(6)
40 CFR 98.233(p)(1)(ii)
40 CFR 98.233(p)(1)(iii)</t>
  </si>
  <si>
    <t>Subpart W – Individual compressor source “as found” measurements
• Operating mode: blowdown valve leakage and rod packing emissions
• Standby-pressurized mode: blowdown valve leakage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t>
  </si>
  <si>
    <t>Subpart W – Leak survey and default leaker emission factors for compressor and non-compressor components in gas service
Subpart W Methodology for Storage – Leak survey and default leaker emission factors for storage station components in gas service and storage wellhead components in gas service, and population counts and default population emission factors
Subpart W Methodology for LNG Storage – Leak survey and default leaker emission factors for LNG storage components in LNG service and gas service, and population counts and default population emission factors for vapor recovery compressors in gas service
Alternate calculation method using average company emission factor based on all company-specific Subpart W leak surveys (for facilities not reporting to Subpart W only)</t>
  </si>
  <si>
    <t xml:space="preserve">40 CFR 98.233(n)(5); 
40 CFR 98.233(n)(6)
</t>
  </si>
  <si>
    <t>Subpart W – Calculation using count of devices and default emission factors</t>
  </si>
  <si>
    <t>Storage Tank Vents, Transmission Compression</t>
  </si>
  <si>
    <t>40 CFR 98.233(k)</t>
  </si>
  <si>
    <t xml:space="preserve">Subpart W – Calculation using measured flow data for leakage due to scrubber dump valve malfunction, gas composition, and estimated leakage duration; accounting for flare control as applicable
Alternate calculation method using actual tank counts multiplied by an emission factor calculated from company-specific transmission storage tank vent data reported to Subpart W (for facilities not reporting to Subpart W only) </t>
  </si>
  <si>
    <t>Transmission &amp; Storage Segment Emissions Calculated Using GHGI Methodology</t>
  </si>
  <si>
    <t>Compressors, Centrifugal with dry seals</t>
  </si>
  <si>
    <t>44,000 kg/compressor</t>
  </si>
  <si>
    <t>GHG Inventory emission factor multiplied by number of centrifugal compressors with dry seals
Number of centrifugal compressors multiplied by average company emission factor based on measurements from dry seals (measurements are to be taken using Subpart W measurement methods for wet seals)</t>
  </si>
  <si>
    <t>Dehydrator Vents</t>
  </si>
  <si>
    <t xml:space="preserve">1.8 kg/MMscf (Transmission)
2.3 kg/MMscf (Storage)
</t>
  </si>
  <si>
    <t>GHG Inventory emission factor multiplied by volume of gas dehydrated
Alternate calculation method using Subpart W Calculation Method 1 for Transmission Compression and Storage facilities that elect to use computer modeling</t>
  </si>
  <si>
    <t>Equipment Leaks, transmission pipelines</t>
  </si>
  <si>
    <t>10.9 kg/mile</t>
  </si>
  <si>
    <t>GHG Inventory emission factor multiplied by miles of pipeline</t>
  </si>
  <si>
    <t>Station Venting, Natural Gas Storage and LNG Storage</t>
  </si>
  <si>
    <t>83,954.3 kg/station</t>
  </si>
  <si>
    <t>GHG Inventory emission factor multiplied by number of stations</t>
  </si>
  <si>
    <t>Total Methane Emissions from Transmission &amp; Storage</t>
  </si>
  <si>
    <t>Total Methane Emissions (MT, sum of GHGRP and GHGI Emissions from Row 14 and 22, respectively)</t>
  </si>
  <si>
    <t>Natural Gas Transmission &amp; Storage Emissions Allocation</t>
  </si>
  <si>
    <t>No allocation calculation required; all throughput is gas</t>
  </si>
  <si>
    <t>Total Methane Emissions from Natural Gas Transmission &amp; Storage (MT)</t>
  </si>
  <si>
    <t>Company-wide transmission &amp; storage segment methane emissions; sum of  methane emissions across all facilities (sum of Row 25)</t>
  </si>
  <si>
    <t>Transmission &amp; Storage Natural Gas Throughput</t>
  </si>
  <si>
    <t>Transmission &amp; Storage Segment Throughput</t>
  </si>
  <si>
    <t xml:space="preserve">To convert throughput to methane, the reporting company can use and disclose its own estimate of the methane content of produced gas or can use a default factor of 93.4 percent </t>
  </si>
  <si>
    <t>For companies with transmission &amp; storage operations, segment throughput equates to the volume of natural gas transported by the pipeline company on a total throughput basis as reported to EIA for Form 176</t>
  </si>
  <si>
    <t>To calculate methane throughput, multiply methane content by natural gas throughput (Row 33 * Row 34)</t>
  </si>
  <si>
    <t>Company-wide transmission &amp; storage segment methane throughput; sum of  methane throughput across all facilities from Row 35</t>
  </si>
  <si>
    <t>Transmission &amp; Storage Natural Gas Methane Emissions Intensity</t>
  </si>
  <si>
    <t>Facility-Specific Transmission &amp; Storage Segment Methane Intensity</t>
  </si>
  <si>
    <t>Facility methane emissions from Row 28 / (Facility methane throughput from Row 35 * methane density)
A methane density of 0.0192 metric tons per thousand cubic feet should be used for conversion purposes if emissions and throughput are reported in different units</t>
  </si>
  <si>
    <t>Company-Wide Transmission &amp; Storage Segment Methane Intensity</t>
  </si>
  <si>
    <t>Total methane emissions from Row 29 / (Total methane throughput from Row 36 * methane density)
A methane density of 0.0192 metric tons per thousand cubic feet should be used for conversion purposes if emissions and throughput are reported in different units</t>
  </si>
  <si>
    <t>NGSI participants would publicly report the following data each year. NGSI requests data at a company level.</t>
  </si>
  <si>
    <r>
      <t>Total methane emissions (</t>
    </r>
    <r>
      <rPr>
        <sz val="10"/>
        <rFont val="Arial"/>
        <family val="2"/>
      </rPr>
      <t>metric tons</t>
    </r>
    <r>
      <rPr>
        <sz val="10"/>
        <color theme="1"/>
        <rFont val="Arial"/>
        <family val="2"/>
      </rPr>
      <t>) associated with natural gas transmission &amp; storage (Row 29)</t>
    </r>
  </si>
  <si>
    <t>Natural Gas Transported</t>
  </si>
  <si>
    <t>Volume of natural gas transported (thousand standard cubic feet) (sum of Row 34)</t>
  </si>
  <si>
    <t>Methane Content of Transported Natural Gas</t>
  </si>
  <si>
    <t>Methane content of transported natural gas (percent) (Facility level, Row 33)</t>
  </si>
  <si>
    <t>Methane emissions intensity associated with natural gas transmission &amp; storage (percent) (Row 41)</t>
  </si>
  <si>
    <t>Note: The NGSI Pilot Protocol includes emissions from all facilities, including emissions from facilities that are below the Greenhouse Gas Reporting Program (GHGRP) emissions threshold. If a compay reports a facility's emissions to the GHGRP, it may choose to enter total emissions directly into Row 12. The company can then enter emissions from additional sources not covered by GHGRP in the section that starts on Row 14 following the described methodologies. For facilities not included in the GHGRP, companies should estimate emissions for all emission sources using the identified methodologies.</t>
  </si>
  <si>
    <t>Distribution Segment Emissions Calculated Using GHGRP Methodology</t>
  </si>
  <si>
    <t>Distribution Mains</t>
  </si>
  <si>
    <t>Distribution Services</t>
  </si>
  <si>
    <t>Distribution Segment Emissions Calculated Using GHGI Methodology</t>
  </si>
  <si>
    <t>1.965 kg/mile</t>
  </si>
  <si>
    <t>GHG Inventory emission factor multiplied by miles of pipeline (mains and service)
Companies should use the average service length reported annually to PHMSA to convert services counts to services mileage. If an average service length is not available, companies should use PHMSA’s default length of 90 feet/service</t>
  </si>
  <si>
    <t xml:space="preserve">30.6 kg/mile
</t>
  </si>
  <si>
    <t>Distribution Mains, Mains with plastic liners or inserts</t>
  </si>
  <si>
    <t>1.13 scf/hour/mile (from Subpart W)</t>
  </si>
  <si>
    <t>Subpart W plastic mains emission factor multiplied by miles of cast iron or unprotected steel distribution mains with plastic liners or inserts. A methane of density of .0192 MT/Mcf should be used to convert emissions from Mcf to MT.</t>
  </si>
  <si>
    <t>Distribution Services, Cast iron services</t>
  </si>
  <si>
    <t>0.19 scf/hour/number of services (from Subpart W)</t>
  </si>
  <si>
    <t>Subpart W steel services emission factor multiplied by number of cast iron services. A methane of density of .0192 MT/Mcf should be used to convert emissions from Mcf to MT.</t>
  </si>
  <si>
    <t>Distribution Services, Cast iron or unprotected steel services with plastic liners or inserts</t>
  </si>
  <si>
    <t>0.001 scf/hour/number of services (from Subpart W)</t>
  </si>
  <si>
    <t>Subpart W plastic services emission factor multiplied by number of cast iron or unprotected steel services with plastic liners or inserts. A methane of density of .0192 MT/Mcf should be used to convert emissions from Mcf to MT.</t>
  </si>
  <si>
    <t>Meters, Residential</t>
  </si>
  <si>
    <t>1.5 kg/outdoor meter</t>
  </si>
  <si>
    <t>9.7 kg/meter</t>
  </si>
  <si>
    <t>0.963 kg/mile</t>
  </si>
  <si>
    <t>Total Methane Emissions from Distribution</t>
  </si>
  <si>
    <t>Total Methane Emissions (MT, sum of GHGRP and GHGI Emissions from Row 12 and 24, respectively)</t>
  </si>
  <si>
    <t>Natural Gas Distribution Emissions Allocation</t>
  </si>
  <si>
    <t>Total Methane Emissions from Natural Gas Distribution (MT)</t>
  </si>
  <si>
    <t>Company-wide distribution segment methane emissions; sum of  methane emissions across all facilities (sum of Row 27)</t>
  </si>
  <si>
    <t>Distribution Natural Gas Throughput</t>
  </si>
  <si>
    <t>Onshore Distribution Segment Throughput</t>
  </si>
  <si>
    <t>To convert throughput to methane, the reporting company can use and disclose its own estimate of the methane content of received gas or can use a default factor of 93.4 percent</t>
  </si>
  <si>
    <t>Natural Gas Throughput, as reported (Mcf)</t>
  </si>
  <si>
    <t>Natural Gas Throughput, normalized* (Mcf)</t>
  </si>
  <si>
    <t>The volume of natural gas delivered to end users as reported to EIA for Form 176, with adjustments to normalize the volumes of gas delivered to residential and commercial customers</t>
  </si>
  <si>
    <t>Methane Throughput, as reported (Mcf)</t>
  </si>
  <si>
    <t>To calculate methane throughput, multiply methane content by natural gas throughput (as reported) (Row 36 * Row 37)</t>
  </si>
  <si>
    <t>Methane Throughput, normalized (Mcf)</t>
  </si>
  <si>
    <t>To calculate methane throughput, multiply methane content by natural gas throughput (after normalization) (Row 36 * Row 38)</t>
  </si>
  <si>
    <t>Total Methane Througput, as reported (Mcf)</t>
  </si>
  <si>
    <t>Company-wide distribution segment methane throughput; sum of  methane throughput across all facilities (as reported) (sum of Row 39)</t>
  </si>
  <si>
    <t>Total Methane Througput, normalized (Mcf)</t>
  </si>
  <si>
    <t>Company-wide distribution segment methane throughput; sum of  methane throughput across all facilities (normalized) (sum of Row 40)</t>
  </si>
  <si>
    <t>*see NGSI Methane Emissions Intensity Protocol for normalization methdology</t>
  </si>
  <si>
    <t>Distribution Natural Gas Methane Emissions Intensity</t>
  </si>
  <si>
    <t>Facility-Specific Distribution Segment Methane Intensity, as reported throughput</t>
  </si>
  <si>
    <t>Facility methane emissions from Row 27 / (Facility methane throughput from Row 39 or Row 40 * methane density)
A methane density of 0.0192 metric tons per thousand cubic feet should be used for conversion purposes if emissions and throughput are reported in different units</t>
  </si>
  <si>
    <t>Facility-Specific Distribution Segment Methane Intensity, normalized throughput</t>
  </si>
  <si>
    <t>Company-Wide Distribution Segment Methane Intensity, as reported throughput</t>
  </si>
  <si>
    <t>Total methane emissions from Row 31 / (Total methane throughput from Row 41 or Row 42 * methane density)
A methane density of 0.0192 metric tons per thousand cubic feet should be used for conversion purposes if emissions and throughput are reported in different units</t>
  </si>
  <si>
    <t>Company-Wide Distribution Segment Methane Intensity, normalized throughput</t>
  </si>
  <si>
    <r>
      <t>Total methane emissions (</t>
    </r>
    <r>
      <rPr>
        <sz val="10"/>
        <rFont val="Arial"/>
        <family val="2"/>
      </rPr>
      <t>metric tons</t>
    </r>
    <r>
      <rPr>
        <sz val="10"/>
        <color theme="1"/>
        <rFont val="Arial"/>
        <family val="2"/>
      </rPr>
      <t>) associated with natural gas distribution (Row 31)</t>
    </r>
  </si>
  <si>
    <t>Natural Gas Delivered to End Users, As Reported</t>
  </si>
  <si>
    <t>Volume of natural gas delivered to end users (thousand standard cubic feet) (sum of Row 37)</t>
  </si>
  <si>
    <t>Natural Gas Delivered to End Users, Normalized</t>
  </si>
  <si>
    <t>Normalized volume of natural gas delivered to end users (thousand standard cubic feet)  (sum of Row 38)</t>
  </si>
  <si>
    <t>Methane Content of Delivered Natural Gas</t>
  </si>
  <si>
    <t>Methane content of transported natural gas (percent) (Facility level, Row 36)</t>
  </si>
  <si>
    <t>Methane emissions intensity associated with natural gas distribution (percent) (Row 49)</t>
  </si>
  <si>
    <t>Normalized NGSI Methane Emissions Intensity</t>
  </si>
  <si>
    <t>Methane emissions intensity associated with natural gas distribution, calculated using normalized throughput (percent) (Row 50)</t>
  </si>
  <si>
    <t>NGSI Methane Intensity Protocol v 1.0 is available from:</t>
  </si>
  <si>
    <t>EEI NGSI Website</t>
  </si>
  <si>
    <t>NGSI @ AGA.org</t>
  </si>
  <si>
    <t>Available at: ftp.cpc.ncep.noaa.gov/htdocs/products/analysis_monitoring/cdus/degree_days/archives/Heating%20degree%20Days/monthly%20states/</t>
  </si>
  <si>
    <r>
      <t xml:space="preserve">The second method follows a normalization approach developed by ONE Future to estimate throughput for companies in the distribution segment.  Under this approach, ONE Future uses state-specific Heating Degree Day (HDD) values to normalize the volumes of gas delivered to residential and commercial customers across all states for the specific reporting year.  ONE Future uses HDD values that are population-weighted by state and are published by the National Oceanic and Atmospheric Administration (NOAA) Climate Prediction Center (CPC).  Companies can download HDD for states in which they operate from NOAA.  NOAA reports cumulative annual data from July 1 to June 30, not January 1 to December 31.  To identify the appropriate HDD data, companies will download the monthly data for June of the year of interest.  For example, for reporting year 2021, companies would download the HDD data for June 2021, representing cumulative data from July 1, 2020 to June 30, 2021. </t>
    </r>
    <r>
      <rPr>
        <b/>
        <sz val="10"/>
        <color theme="1"/>
        <rFont val="Arial"/>
        <family val="2"/>
      </rPr>
      <t>For ease of reference, data for the year ending June 30, 2022 are included in the table on this tab. These data should be used for the 2022 reporting year; normalization factors for the 2021 and 2020 reporting years are also provided for reference.</t>
    </r>
  </si>
  <si>
    <t>NOAA CPC HDD Data by State for July 1, 2021 to June 30, 2022</t>
  </si>
  <si>
    <t>Cumulative Data for July 1, 2021 to June 30, 2022</t>
  </si>
  <si>
    <t>HDD normalization factors for 2022 reporting year</t>
  </si>
  <si>
    <t>HDD normalization factors for 2021 reporting year</t>
  </si>
  <si>
    <t>HDD normalization factors for 2020 reporting year</t>
  </si>
  <si>
    <t xml:space="preserve">NGSI Template © 2023 ERM, Inc. 
For questions, contact: clausten@eei.org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</si>
</sst>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
    <numFmt numFmtId="165" formatCode="0.0"/>
    <numFmt numFmtId="166" formatCode="0.000%"/>
    <numFmt numFmtId="167" formatCode="0.0%"/>
    <numFmt numFmtId="168" formatCode="0.0000%"/>
  </numFmts>
  <fonts count="27" x14ac:knownFonts="1">
    <font>
      <sz val="11"/>
      <color theme="1"/>
      <name val="Calibri"/>
      <family val="2"/>
      <scheme val="minor"/>
    </font>
    <font>
      <sz val="10"/>
      <color theme="1"/>
      <name val="Arial"/>
      <family val="2"/>
    </font>
    <font>
      <sz val="10"/>
      <color rgb="FFFF0000"/>
      <name val="Arial"/>
      <family val="2"/>
    </font>
    <font>
      <b/>
      <sz val="10"/>
      <color theme="1"/>
      <name val="Arial"/>
      <family val="2"/>
    </font>
    <font>
      <sz val="10"/>
      <name val="Arial"/>
      <family val="2"/>
    </font>
    <font>
      <i/>
      <sz val="10"/>
      <color theme="1"/>
      <name val="Arial"/>
      <family val="2"/>
    </font>
    <font>
      <sz val="14"/>
      <color theme="0"/>
      <name val="Arial"/>
      <family val="2"/>
    </font>
    <font>
      <b/>
      <sz val="14"/>
      <color theme="0"/>
      <name val="Arial"/>
      <family val="2"/>
    </font>
    <font>
      <sz val="10"/>
      <color theme="0"/>
      <name val="Arial"/>
      <family val="2"/>
    </font>
    <font>
      <sz val="9"/>
      <color theme="1"/>
      <name val="Arial"/>
      <family val="2"/>
    </font>
    <font>
      <b/>
      <sz val="11"/>
      <color theme="1"/>
      <name val="Calibri"/>
      <family val="2"/>
      <scheme val="minor"/>
    </font>
    <font>
      <b/>
      <sz val="12"/>
      <color theme="1"/>
      <name val="Arial"/>
      <family val="2"/>
    </font>
    <font>
      <sz val="11"/>
      <color theme="1"/>
      <name val="Calibri"/>
      <family val="2"/>
      <scheme val="minor"/>
    </font>
    <font>
      <sz val="12"/>
      <color theme="1"/>
      <name val="Calibri"/>
      <family val="2"/>
      <scheme val="minor"/>
    </font>
    <font>
      <b/>
      <sz val="10"/>
      <name val="Arial"/>
      <family val="2"/>
    </font>
    <font>
      <b/>
      <sz val="10"/>
      <color rgb="FFFF0000"/>
      <name val="Arial"/>
      <family val="2"/>
    </font>
    <font>
      <b/>
      <sz val="11"/>
      <color rgb="FFFF0000"/>
      <name val="Calibri"/>
      <family val="2"/>
      <scheme val="minor"/>
    </font>
    <font>
      <b/>
      <sz val="14"/>
      <color theme="1"/>
      <name val="Arial"/>
      <family val="2"/>
    </font>
    <font>
      <sz val="8"/>
      <color theme="1" tint="0.499984740745262"/>
      <name val="Arial"/>
      <family val="2"/>
    </font>
    <font>
      <sz val="11"/>
      <color rgb="FFFF0000"/>
      <name val="Calibri"/>
      <family val="2"/>
      <scheme val="minor"/>
    </font>
    <font>
      <b/>
      <sz val="12"/>
      <color theme="0"/>
      <name val="Arial"/>
      <family val="2"/>
    </font>
    <font>
      <sz val="12"/>
      <color theme="0"/>
      <name val="Arial"/>
      <family val="2"/>
    </font>
    <font>
      <i/>
      <vertAlign val="subscript"/>
      <sz val="10"/>
      <color theme="1"/>
      <name val="Arial"/>
      <family val="2"/>
    </font>
    <font>
      <u/>
      <sz val="11"/>
      <color theme="10"/>
      <name val="Calibri"/>
      <family val="2"/>
      <scheme val="minor"/>
    </font>
    <font>
      <u/>
      <sz val="10"/>
      <color theme="10"/>
      <name val="Arial"/>
      <family val="2"/>
    </font>
    <font>
      <sz val="11"/>
      <color theme="1"/>
      <name val="Arial"/>
      <family val="2"/>
    </font>
    <font>
      <b/>
      <sz val="11"/>
      <color theme="0"/>
      <name val="Arial"/>
      <family val="2"/>
    </font>
  </fonts>
  <fills count="10">
    <fill>
      <patternFill patternType="none"/>
    </fill>
    <fill>
      <patternFill patternType="gray125"/>
    </fill>
    <fill>
      <patternFill patternType="solid">
        <fgColor theme="8" tint="0.79998168889431442"/>
        <bgColor indexed="64"/>
      </patternFill>
    </fill>
    <fill>
      <patternFill patternType="solid">
        <fgColor theme="4"/>
        <bgColor indexed="64"/>
      </patternFill>
    </fill>
    <fill>
      <patternFill patternType="solid">
        <fgColor rgb="FF00B050"/>
        <bgColor indexed="64"/>
      </patternFill>
    </fill>
    <fill>
      <patternFill patternType="solid">
        <fgColor rgb="FFE2EFDA"/>
        <bgColor indexed="64"/>
      </patternFill>
    </fill>
    <fill>
      <patternFill patternType="solid">
        <fgColor rgb="FF4472C4"/>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9" fontId="12" fillId="0" borderId="0" applyFont="0" applyFill="0" applyBorder="0" applyAlignment="0" applyProtection="0"/>
    <xf numFmtId="43" fontId="12" fillId="0" borderId="0" applyFont="0" applyFill="0" applyBorder="0" applyAlignment="0" applyProtection="0"/>
    <xf numFmtId="0" fontId="13" fillId="0" borderId="0"/>
    <xf numFmtId="0" fontId="12" fillId="0" borderId="0"/>
    <xf numFmtId="0" fontId="23" fillId="0" borderId="0" applyNumberFormat="0" applyFill="0" applyBorder="0" applyAlignment="0" applyProtection="0"/>
  </cellStyleXfs>
  <cellXfs count="218">
    <xf numFmtId="0" fontId="0" fillId="0" borderId="0" xfId="0"/>
    <xf numFmtId="0" fontId="1" fillId="0" borderId="0" xfId="0" applyFont="1" applyAlignment="1">
      <alignment wrapText="1"/>
    </xf>
    <xf numFmtId="0" fontId="1" fillId="0" borderId="0" xfId="0" applyFont="1"/>
    <xf numFmtId="0" fontId="3" fillId="0" borderId="0" xfId="0" applyFont="1"/>
    <xf numFmtId="0" fontId="1" fillId="0" borderId="0" xfId="0" applyFont="1" applyAlignment="1">
      <alignment horizontal="left" vertical="center" wrapText="1"/>
    </xf>
    <xf numFmtId="0" fontId="3" fillId="0" borderId="1" xfId="0" applyFont="1" applyBorder="1" applyAlignment="1">
      <alignment wrapText="1"/>
    </xf>
    <xf numFmtId="0" fontId="1" fillId="0" borderId="1" xfId="0" applyFont="1" applyBorder="1" applyAlignment="1">
      <alignment horizontal="left" vertical="center" wrapText="1"/>
    </xf>
    <xf numFmtId="0" fontId="1" fillId="2" borderId="1" xfId="0" applyFont="1" applyFill="1" applyBorder="1"/>
    <xf numFmtId="0" fontId="1" fillId="2" borderId="1" xfId="0" applyFont="1" applyFill="1" applyBorder="1" applyAlignment="1">
      <alignment vertical="center"/>
    </xf>
    <xf numFmtId="0" fontId="1" fillId="3" borderId="0" xfId="0" applyFont="1" applyFill="1" applyAlignment="1">
      <alignment wrapText="1"/>
    </xf>
    <xf numFmtId="0" fontId="1" fillId="3" borderId="0" xfId="0" applyFont="1" applyFill="1"/>
    <xf numFmtId="0" fontId="1" fillId="0" borderId="1" xfId="0" applyFont="1" applyBorder="1" applyAlignment="1">
      <alignment horizontal="left" vertical="top" wrapText="1"/>
    </xf>
    <xf numFmtId="0" fontId="4" fillId="0" borderId="1" xfId="0" applyFont="1" applyBorder="1" applyAlignment="1">
      <alignment vertical="center" wrapText="1"/>
    </xf>
    <xf numFmtId="0" fontId="3"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vertical="center"/>
    </xf>
    <xf numFmtId="0" fontId="9" fillId="0" borderId="0" xfId="0" applyFont="1" applyAlignment="1">
      <alignment vertical="center"/>
    </xf>
    <xf numFmtId="0" fontId="1" fillId="0" borderId="0" xfId="0" applyFont="1" applyAlignment="1">
      <alignment vertical="top"/>
    </xf>
    <xf numFmtId="0" fontId="8" fillId="0" borderId="0" xfId="0" applyFont="1"/>
    <xf numFmtId="0" fontId="3" fillId="0" borderId="11" xfId="0" applyFont="1" applyBorder="1" applyAlignment="1">
      <alignment wrapText="1"/>
    </xf>
    <xf numFmtId="0" fontId="6" fillId="4" borderId="0" xfId="0" applyFont="1" applyFill="1"/>
    <xf numFmtId="0" fontId="1" fillId="4" borderId="0" xfId="0" applyFont="1" applyFill="1"/>
    <xf numFmtId="0" fontId="6" fillId="6" borderId="0" xfId="0" applyFont="1" applyFill="1"/>
    <xf numFmtId="0" fontId="1" fillId="6" borderId="0" xfId="0" applyFont="1" applyFill="1"/>
    <xf numFmtId="0" fontId="1" fillId="6" borderId="0" xfId="0" applyFont="1" applyFill="1" applyAlignment="1">
      <alignment wrapText="1"/>
    </xf>
    <xf numFmtId="0" fontId="3" fillId="6" borderId="0" xfId="0" applyFont="1" applyFill="1"/>
    <xf numFmtId="0" fontId="7" fillId="6" borderId="0" xfId="0" applyFont="1" applyFill="1"/>
    <xf numFmtId="0" fontId="8" fillId="6" borderId="0" xfId="0" applyFont="1" applyFill="1" applyAlignment="1">
      <alignment wrapText="1"/>
    </xf>
    <xf numFmtId="0" fontId="1" fillId="5" borderId="2" xfId="0" applyFont="1" applyFill="1" applyBorder="1"/>
    <xf numFmtId="0" fontId="3" fillId="0" borderId="10" xfId="0" applyFont="1" applyBorder="1"/>
    <xf numFmtId="0" fontId="3" fillId="0" borderId="13" xfId="0" applyFont="1" applyBorder="1" applyAlignment="1">
      <alignment horizontal="center"/>
    </xf>
    <xf numFmtId="0" fontId="1" fillId="5" borderId="16" xfId="0" applyFont="1" applyFill="1" applyBorder="1"/>
    <xf numFmtId="0" fontId="1" fillId="0" borderId="12" xfId="0" applyFont="1" applyBorder="1" applyAlignment="1">
      <alignment vertical="top" wrapText="1"/>
    </xf>
    <xf numFmtId="0" fontId="2" fillId="0" borderId="0" xfId="0" applyFont="1" applyAlignment="1">
      <alignment wrapText="1"/>
    </xf>
    <xf numFmtId="43" fontId="2" fillId="0" borderId="0" xfId="2" applyFont="1" applyAlignment="1"/>
    <xf numFmtId="43" fontId="2" fillId="0" borderId="0" xfId="0" applyNumberFormat="1" applyFont="1"/>
    <xf numFmtId="166" fontId="2" fillId="0" borderId="0" xfId="1" applyNumberFormat="1" applyFont="1" applyAlignment="1"/>
    <xf numFmtId="165" fontId="1" fillId="8" borderId="0" xfId="0" applyNumberFormat="1" applyFont="1" applyFill="1" applyAlignment="1">
      <alignment horizontal="center" vertical="center" wrapText="1"/>
    </xf>
    <xf numFmtId="0" fontId="1" fillId="0" borderId="0" xfId="0" applyFont="1" applyAlignment="1">
      <alignment vertical="center" wrapText="1"/>
    </xf>
    <xf numFmtId="9" fontId="1" fillId="8" borderId="0" xfId="1" applyFont="1" applyFill="1" applyBorder="1" applyAlignment="1">
      <alignment horizontal="center" vertical="center"/>
    </xf>
    <xf numFmtId="2" fontId="1" fillId="8" borderId="1" xfId="0" applyNumberFormat="1" applyFont="1" applyFill="1" applyBorder="1" applyAlignment="1">
      <alignment horizontal="center" vertical="center"/>
    </xf>
    <xf numFmtId="4" fontId="1" fillId="8" borderId="1" xfId="0" applyNumberFormat="1" applyFont="1" applyFill="1" applyBorder="1" applyAlignment="1">
      <alignment horizontal="center" vertical="center"/>
    </xf>
    <xf numFmtId="167" fontId="1" fillId="7" borderId="1" xfId="1" applyNumberFormat="1" applyFont="1" applyFill="1" applyBorder="1" applyAlignment="1">
      <alignment horizontal="center" vertical="center"/>
    </xf>
    <xf numFmtId="2" fontId="1" fillId="7" borderId="1" xfId="0" applyNumberFormat="1" applyFont="1" applyFill="1" applyBorder="1"/>
    <xf numFmtId="164" fontId="1" fillId="8" borderId="1" xfId="0" applyNumberFormat="1" applyFont="1" applyFill="1" applyBorder="1" applyAlignment="1">
      <alignment horizontal="left" vertical="center" wrapText="1"/>
    </xf>
    <xf numFmtId="165" fontId="1" fillId="8" borderId="1" xfId="0" applyNumberFormat="1" applyFont="1" applyFill="1" applyBorder="1" applyAlignment="1">
      <alignment horizontal="left" vertical="center" wrapText="1"/>
    </xf>
    <xf numFmtId="2" fontId="1" fillId="0" borderId="1" xfId="0" applyNumberFormat="1" applyFont="1" applyBorder="1" applyAlignment="1">
      <alignment horizontal="center" vertical="center"/>
    </xf>
    <xf numFmtId="4" fontId="1" fillId="5" borderId="16" xfId="0" applyNumberFormat="1" applyFont="1" applyFill="1" applyBorder="1" applyAlignment="1">
      <alignment horizontal="center" vertical="center"/>
    </xf>
    <xf numFmtId="0" fontId="14" fillId="0" borderId="2" xfId="0" applyFont="1" applyBorder="1"/>
    <xf numFmtId="0" fontId="14" fillId="0" borderId="4" xfId="0" applyFont="1" applyBorder="1" applyAlignment="1">
      <alignment vertical="center"/>
    </xf>
    <xf numFmtId="0" fontId="3" fillId="0" borderId="2" xfId="0" applyFont="1" applyBorder="1"/>
    <xf numFmtId="0" fontId="4" fillId="0" borderId="4" xfId="0" applyFont="1" applyBorder="1" applyAlignment="1">
      <alignment vertical="center"/>
    </xf>
    <xf numFmtId="0" fontId="1" fillId="8" borderId="1" xfId="0" applyFont="1" applyFill="1" applyBorder="1"/>
    <xf numFmtId="0" fontId="1" fillId="8" borderId="1" xfId="0" applyFont="1" applyFill="1" applyBorder="1" applyAlignment="1">
      <alignment wrapText="1"/>
    </xf>
    <xf numFmtId="0" fontId="1" fillId="0" borderId="2" xfId="0" applyFont="1" applyBorder="1"/>
    <xf numFmtId="0" fontId="4" fillId="0" borderId="3" xfId="0" applyFont="1" applyBorder="1" applyAlignment="1">
      <alignment vertical="center" wrapText="1"/>
    </xf>
    <xf numFmtId="0" fontId="15" fillId="0" borderId="0" xfId="0" applyFont="1"/>
    <xf numFmtId="0" fontId="16" fillId="0" borderId="0" xfId="0" applyFont="1"/>
    <xf numFmtId="2" fontId="1" fillId="9" borderId="1" xfId="0" applyNumberFormat="1" applyFont="1" applyFill="1" applyBorder="1"/>
    <xf numFmtId="2" fontId="1" fillId="0" borderId="1" xfId="0" applyNumberFormat="1" applyFont="1" applyBorder="1"/>
    <xf numFmtId="0" fontId="3" fillId="0" borderId="0" xfId="0" applyFont="1" applyAlignment="1">
      <alignment wrapText="1"/>
    </xf>
    <xf numFmtId="4" fontId="1" fillId="2" borderId="7" xfId="0" applyNumberFormat="1" applyFont="1" applyFill="1" applyBorder="1" applyAlignment="1">
      <alignment horizontal="center" vertical="center"/>
    </xf>
    <xf numFmtId="4" fontId="1" fillId="2" borderId="11" xfId="0" applyNumberFormat="1" applyFont="1" applyFill="1" applyBorder="1" applyAlignment="1">
      <alignment horizontal="center" vertical="center"/>
    </xf>
    <xf numFmtId="4" fontId="1" fillId="2" borderId="2" xfId="0" applyNumberFormat="1" applyFont="1" applyFill="1" applyBorder="1" applyAlignment="1">
      <alignment horizontal="center" vertical="center"/>
    </xf>
    <xf numFmtId="4" fontId="1" fillId="2" borderId="1" xfId="0" applyNumberFormat="1" applyFont="1" applyFill="1" applyBorder="1" applyAlignment="1">
      <alignment horizontal="center" vertical="center"/>
    </xf>
    <xf numFmtId="0" fontId="1" fillId="2" borderId="2" xfId="0" applyFont="1" applyFill="1" applyBorder="1" applyAlignment="1">
      <alignment horizontal="center" vertical="center"/>
    </xf>
    <xf numFmtId="167" fontId="1" fillId="5" borderId="16" xfId="0" applyNumberFormat="1" applyFont="1" applyFill="1" applyBorder="1" applyAlignment="1">
      <alignment horizontal="center" vertical="center"/>
    </xf>
    <xf numFmtId="0" fontId="3" fillId="0" borderId="1" xfId="0" applyFont="1" applyBorder="1" applyAlignment="1">
      <alignment vertical="center"/>
    </xf>
    <xf numFmtId="0" fontId="17" fillId="0" borderId="0" xfId="0" applyFont="1"/>
    <xf numFmtId="4" fontId="1" fillId="0" borderId="2" xfId="0" applyNumberFormat="1" applyFont="1" applyBorder="1" applyAlignment="1">
      <alignment horizontal="center" vertical="center"/>
    </xf>
    <xf numFmtId="0" fontId="4" fillId="0" borderId="14" xfId="0" applyFont="1" applyBorder="1" applyAlignment="1">
      <alignment vertical="top" wrapText="1"/>
    </xf>
    <xf numFmtId="0" fontId="21" fillId="6" borderId="0" xfId="0" applyFont="1" applyFill="1"/>
    <xf numFmtId="0" fontId="20" fillId="6" borderId="0" xfId="0" applyFont="1" applyFill="1"/>
    <xf numFmtId="2" fontId="1" fillId="0" borderId="1" xfId="0" applyNumberFormat="1" applyFont="1" applyBorder="1" applyAlignment="1">
      <alignment vertical="center"/>
    </xf>
    <xf numFmtId="0" fontId="1" fillId="8" borderId="1" xfId="0" applyFont="1" applyFill="1" applyBorder="1" applyAlignment="1">
      <alignment vertical="center"/>
    </xf>
    <xf numFmtId="168" fontId="1" fillId="8" borderId="1" xfId="1" applyNumberFormat="1" applyFont="1" applyFill="1" applyBorder="1" applyAlignment="1">
      <alignment horizontal="center" vertical="center"/>
    </xf>
    <xf numFmtId="168" fontId="1" fillId="5" borderId="16" xfId="1" applyNumberFormat="1" applyFont="1" applyFill="1" applyBorder="1" applyAlignment="1">
      <alignment horizontal="center" vertical="center"/>
    </xf>
    <xf numFmtId="0" fontId="0" fillId="0" borderId="0" xfId="0" applyAlignment="1">
      <alignment horizontal="center"/>
    </xf>
    <xf numFmtId="2" fontId="1" fillId="0" borderId="0" xfId="0" applyNumberFormat="1" applyFont="1"/>
    <xf numFmtId="1" fontId="1" fillId="0" borderId="0" xfId="0" applyNumberFormat="1" applyFont="1"/>
    <xf numFmtId="0" fontId="3" fillId="0" borderId="0" xfId="0" applyFont="1" applyAlignment="1">
      <alignment horizontal="center" wrapText="1"/>
    </xf>
    <xf numFmtId="2" fontId="3" fillId="0" borderId="0" xfId="0" applyNumberFormat="1" applyFont="1"/>
    <xf numFmtId="0" fontId="1" fillId="8" borderId="0" xfId="0" applyFont="1" applyFill="1" applyAlignment="1">
      <alignment vertical="top" wrapText="1"/>
    </xf>
    <xf numFmtId="0" fontId="1" fillId="8" borderId="6" xfId="0" applyFont="1" applyFill="1" applyBorder="1" applyAlignment="1">
      <alignment vertical="top" wrapText="1"/>
    </xf>
    <xf numFmtId="0" fontId="1" fillId="0" borderId="2" xfId="0" applyFont="1" applyBorder="1" applyAlignment="1">
      <alignment vertical="center" wrapText="1"/>
    </xf>
    <xf numFmtId="0" fontId="3" fillId="0" borderId="1" xfId="0" applyFont="1" applyBorder="1" applyAlignment="1">
      <alignment horizontal="center"/>
    </xf>
    <xf numFmtId="0" fontId="1" fillId="0" borderId="1" xfId="0" applyFont="1" applyBorder="1" applyAlignment="1">
      <alignment vertical="center" wrapText="1"/>
    </xf>
    <xf numFmtId="0" fontId="1" fillId="0" borderId="1" xfId="0" applyFont="1" applyBorder="1" applyAlignment="1">
      <alignment vertical="top" wrapText="1"/>
    </xf>
    <xf numFmtId="0" fontId="18" fillId="0" borderId="0" xfId="4" applyFont="1" applyAlignment="1">
      <alignment vertical="top" wrapText="1"/>
    </xf>
    <xf numFmtId="0" fontId="1" fillId="0" borderId="0" xfId="0" applyFont="1" applyAlignment="1">
      <alignment vertical="top" wrapText="1"/>
    </xf>
    <xf numFmtId="0" fontId="3" fillId="0" borderId="8" xfId="3" applyFont="1" applyBorder="1"/>
    <xf numFmtId="0" fontId="3" fillId="0" borderId="0" xfId="0" applyFont="1" applyAlignment="1">
      <alignment vertical="top" wrapText="1"/>
    </xf>
    <xf numFmtId="0" fontId="15" fillId="0" borderId="0" xfId="0" applyFont="1" applyAlignment="1">
      <alignment wrapText="1"/>
    </xf>
    <xf numFmtId="0" fontId="0" fillId="0" borderId="0" xfId="0" applyAlignment="1">
      <alignment wrapText="1"/>
    </xf>
    <xf numFmtId="0" fontId="3" fillId="0" borderId="2" xfId="0" applyFont="1" applyBorder="1" applyAlignment="1">
      <alignment horizontal="center"/>
    </xf>
    <xf numFmtId="0" fontId="3" fillId="0" borderId="1" xfId="0" applyFont="1" applyBorder="1"/>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1" fillId="2" borderId="2" xfId="0" applyFont="1" applyFill="1" applyBorder="1" applyAlignment="1">
      <alignment vertical="center"/>
    </xf>
    <xf numFmtId="0" fontId="3" fillId="0" borderId="7" xfId="0" applyFont="1" applyBorder="1" applyAlignment="1">
      <alignment horizontal="center"/>
    </xf>
    <xf numFmtId="0" fontId="3" fillId="0" borderId="0" xfId="0" applyFont="1" applyAlignment="1">
      <alignment vertical="center" wrapText="1"/>
    </xf>
    <xf numFmtId="0" fontId="24" fillId="0" borderId="0" xfId="5" applyFont="1"/>
    <xf numFmtId="0" fontId="25" fillId="0" borderId="0" xfId="0" applyFont="1"/>
    <xf numFmtId="0" fontId="10" fillId="0" borderId="0" xfId="0" applyFont="1"/>
    <xf numFmtId="0" fontId="0" fillId="0" borderId="0" xfId="0" applyAlignment="1">
      <alignment horizontal="center" vertical="center"/>
    </xf>
    <xf numFmtId="0" fontId="3" fillId="0" borderId="0" xfId="0" applyFont="1" applyAlignment="1">
      <alignment vertical="top" wrapText="1"/>
    </xf>
    <xf numFmtId="0" fontId="20" fillId="3" borderId="0" xfId="0" applyFont="1" applyFill="1"/>
    <xf numFmtId="0" fontId="1" fillId="0" borderId="1" xfId="0" applyFont="1" applyBorder="1" applyAlignment="1">
      <alignment horizontal="center"/>
    </xf>
    <xf numFmtId="0" fontId="1" fillId="0" borderId="13" xfId="0" applyFont="1" applyBorder="1" applyAlignment="1">
      <alignment vertical="top" wrapText="1"/>
    </xf>
    <xf numFmtId="0" fontId="1" fillId="0" borderId="14" xfId="0" applyFont="1" applyBorder="1" applyAlignment="1">
      <alignment vertical="top" wrapText="1"/>
    </xf>
    <xf numFmtId="0" fontId="1" fillId="0" borderId="15" xfId="0" applyFont="1" applyBorder="1" applyAlignment="1">
      <alignment vertical="top" wrapText="1"/>
    </xf>
    <xf numFmtId="0" fontId="1" fillId="0" borderId="5" xfId="0" applyFont="1" applyBorder="1" applyAlignment="1">
      <alignment vertical="top" wrapText="1"/>
    </xf>
    <xf numFmtId="0" fontId="1" fillId="0" borderId="0" xfId="0" applyFont="1" applyAlignment="1">
      <alignment vertical="top"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15" fillId="0" borderId="0" xfId="0" applyFont="1" applyAlignment="1">
      <alignment wrapText="1"/>
    </xf>
    <xf numFmtId="0" fontId="19" fillId="0" borderId="0" xfId="0" applyFont="1" applyAlignment="1">
      <alignment wrapText="1"/>
    </xf>
    <xf numFmtId="0" fontId="18" fillId="0" borderId="0" xfId="4" applyFont="1" applyAlignment="1">
      <alignment vertical="top" wrapText="1"/>
    </xf>
    <xf numFmtId="0" fontId="1" fillId="0" borderId="2"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vertical="center" wrapText="1"/>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3" fillId="0" borderId="8" xfId="3" applyFont="1" applyBorder="1"/>
    <xf numFmtId="0" fontId="1" fillId="0" borderId="14" xfId="0" applyFont="1" applyBorder="1"/>
    <xf numFmtId="0" fontId="20" fillId="3" borderId="2" xfId="0" applyFont="1" applyFill="1" applyBorder="1"/>
    <xf numFmtId="0" fontId="20" fillId="3" borderId="4" xfId="0" applyFont="1" applyFill="1" applyBorder="1"/>
    <xf numFmtId="0" fontId="20" fillId="3" borderId="3" xfId="0" applyFont="1" applyFill="1" applyBorder="1"/>
    <xf numFmtId="0" fontId="4" fillId="0" borderId="14" xfId="0" applyFont="1" applyBorder="1" applyAlignment="1">
      <alignment horizontal="left" vertical="top" wrapText="1"/>
    </xf>
    <xf numFmtId="0" fontId="4" fillId="0" borderId="0" xfId="0" applyFont="1" applyAlignment="1">
      <alignment horizontal="left" vertical="top" wrapText="1"/>
    </xf>
    <xf numFmtId="0" fontId="3" fillId="0" borderId="2" xfId="0" applyFont="1" applyBorder="1" applyAlignment="1">
      <alignment horizontal="center"/>
    </xf>
    <xf numFmtId="0" fontId="3" fillId="0" borderId="3" xfId="0" applyFont="1" applyBorder="1" applyAlignment="1">
      <alignment horizontal="center"/>
    </xf>
    <xf numFmtId="0" fontId="1" fillId="8" borderId="13" xfId="0" applyFont="1" applyFill="1" applyBorder="1" applyAlignment="1">
      <alignment vertical="top" wrapText="1"/>
    </xf>
    <xf numFmtId="0" fontId="1" fillId="8" borderId="14" xfId="0" applyFont="1" applyFill="1" applyBorder="1" applyAlignment="1">
      <alignment vertical="top" wrapText="1"/>
    </xf>
    <xf numFmtId="0" fontId="1" fillId="8" borderId="15" xfId="0" applyFont="1" applyFill="1" applyBorder="1" applyAlignment="1">
      <alignment vertical="top" wrapText="1"/>
    </xf>
    <xf numFmtId="0" fontId="1" fillId="8" borderId="5" xfId="0" applyFont="1" applyFill="1" applyBorder="1" applyAlignment="1">
      <alignment vertical="top" wrapText="1"/>
    </xf>
    <xf numFmtId="0" fontId="1" fillId="8" borderId="0" xfId="0" applyFont="1" applyFill="1" applyAlignment="1">
      <alignment vertical="top" wrapText="1"/>
    </xf>
    <xf numFmtId="0" fontId="1" fillId="8" borderId="6" xfId="0" applyFont="1" applyFill="1" applyBorder="1" applyAlignment="1">
      <alignment vertical="top" wrapText="1"/>
    </xf>
    <xf numFmtId="0" fontId="3" fillId="0" borderId="1" xfId="0" applyFont="1" applyBorder="1" applyAlignment="1">
      <alignment horizontal="center"/>
    </xf>
    <xf numFmtId="2" fontId="1" fillId="2" borderId="1" xfId="0" applyNumberFormat="1" applyFont="1" applyFill="1" applyBorder="1" applyAlignment="1">
      <alignment horizontal="center"/>
    </xf>
    <xf numFmtId="0" fontId="1" fillId="0" borderId="1" xfId="0" applyFont="1" applyBorder="1" applyAlignment="1">
      <alignment vertical="center" wrapText="1"/>
    </xf>
    <xf numFmtId="2" fontId="1" fillId="9" borderId="10" xfId="0" applyNumberFormat="1" applyFont="1" applyFill="1" applyBorder="1" applyAlignment="1">
      <alignment horizontal="center"/>
    </xf>
    <xf numFmtId="2" fontId="1" fillId="9" borderId="11" xfId="0" applyNumberFormat="1" applyFont="1" applyFill="1" applyBorder="1" applyAlignment="1">
      <alignment horizontal="center"/>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7" borderId="1" xfId="0" applyFont="1" applyFill="1" applyBorder="1" applyAlignment="1">
      <alignment horizontal="center" vertical="center"/>
    </xf>
    <xf numFmtId="0" fontId="1" fillId="0" borderId="1" xfId="0" applyFont="1" applyBorder="1" applyAlignment="1">
      <alignment vertical="top" wrapText="1"/>
    </xf>
    <xf numFmtId="0" fontId="4" fillId="0" borderId="0" xfId="0" applyFont="1" applyAlignment="1">
      <alignment vertical="top" wrapText="1"/>
    </xf>
    <xf numFmtId="0" fontId="4" fillId="0" borderId="6"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1" fillId="0" borderId="0" xfId="0" applyFont="1" applyAlignment="1">
      <alignment wrapText="1"/>
    </xf>
    <xf numFmtId="0" fontId="0" fillId="0" borderId="0" xfId="0" applyAlignment="1">
      <alignment wrapText="1"/>
    </xf>
    <xf numFmtId="0" fontId="1" fillId="0" borderId="0" xfId="0" applyFont="1" applyAlignment="1">
      <alignment horizontal="justify" vertical="center" wrapText="1"/>
    </xf>
    <xf numFmtId="0" fontId="0" fillId="0" borderId="0" xfId="0"/>
    <xf numFmtId="0" fontId="3" fillId="0" borderId="0" xfId="0" applyFont="1"/>
    <xf numFmtId="0" fontId="10" fillId="0" borderId="0" xfId="0" applyFont="1"/>
    <xf numFmtId="0" fontId="4" fillId="0" borderId="0" xfId="0" applyFont="1" applyAlignment="1">
      <alignment horizontal="justify" vertical="center"/>
    </xf>
    <xf numFmtId="0" fontId="1" fillId="0" borderId="0" xfId="0" applyFont="1"/>
    <xf numFmtId="0" fontId="26" fillId="3" borderId="0" xfId="0" applyFont="1" applyFill="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3" fillId="0" borderId="3" xfId="0" applyFont="1" applyBorder="1" applyAlignment="1">
      <alignment horizontal="center" vertical="top" wrapText="1"/>
    </xf>
    <xf numFmtId="4" fontId="1" fillId="8" borderId="2" xfId="0" applyNumberFormat="1" applyFont="1" applyFill="1" applyBorder="1" applyAlignment="1">
      <alignment horizontal="center" vertical="center"/>
    </xf>
    <xf numFmtId="4" fontId="1" fillId="8" borderId="4" xfId="0" applyNumberFormat="1" applyFont="1" applyFill="1" applyBorder="1" applyAlignment="1">
      <alignment horizontal="center" vertical="center"/>
    </xf>
    <xf numFmtId="4" fontId="1" fillId="8" borderId="3" xfId="0" applyNumberFormat="1" applyFont="1" applyFill="1" applyBorder="1" applyAlignment="1">
      <alignment horizontal="center" vertical="center"/>
    </xf>
    <xf numFmtId="168" fontId="1" fillId="8" borderId="2" xfId="1" applyNumberFormat="1" applyFont="1" applyFill="1" applyBorder="1" applyAlignment="1">
      <alignment horizontal="center" vertical="center"/>
    </xf>
    <xf numFmtId="168" fontId="1" fillId="8" borderId="4" xfId="1" applyNumberFormat="1" applyFont="1" applyFill="1" applyBorder="1" applyAlignment="1">
      <alignment horizontal="center" vertical="center"/>
    </xf>
    <xf numFmtId="168" fontId="1" fillId="8" borderId="3" xfId="1" applyNumberFormat="1" applyFont="1" applyFill="1" applyBorder="1" applyAlignment="1">
      <alignment horizontal="center" vertical="center"/>
    </xf>
    <xf numFmtId="0" fontId="3" fillId="0" borderId="1" xfId="0" applyFont="1" applyBorder="1"/>
    <xf numFmtId="0" fontId="1" fillId="0" borderId="2" xfId="0" applyFont="1" applyBorder="1" applyAlignment="1">
      <alignment vertical="top" wrapText="1"/>
    </xf>
    <xf numFmtId="0" fontId="1" fillId="0" borderId="3" xfId="0" applyFont="1" applyBorder="1" applyAlignment="1">
      <alignment vertical="top"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wrapText="1"/>
    </xf>
    <xf numFmtId="0" fontId="11" fillId="0" borderId="0" xfId="0" applyFont="1" applyAlignment="1">
      <alignment horizontal="left" vertical="center" wrapText="1"/>
    </xf>
    <xf numFmtId="0" fontId="10" fillId="0" borderId="0" xfId="0" applyFont="1" applyAlignment="1">
      <alignment horizontal="left" vertical="center" wrapText="1"/>
    </xf>
    <xf numFmtId="0" fontId="3" fillId="0" borderId="4" xfId="0" applyFont="1" applyBorder="1" applyAlignment="1">
      <alignment horizontal="center"/>
    </xf>
    <xf numFmtId="0" fontId="1" fillId="0" borderId="16" xfId="0" applyFont="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3" fillId="0" borderId="13" xfId="0" applyFont="1" applyBorder="1"/>
    <xf numFmtId="0" fontId="3" fillId="0" borderId="14" xfId="0" applyFont="1" applyBorder="1"/>
    <xf numFmtId="0" fontId="3" fillId="0" borderId="15" xfId="0" applyFont="1" applyBorder="1"/>
    <xf numFmtId="0" fontId="1" fillId="0" borderId="12" xfId="0" applyFont="1" applyBorder="1" applyAlignment="1">
      <alignment vertical="center" wrapText="1"/>
    </xf>
    <xf numFmtId="0" fontId="11" fillId="0" borderId="0" xfId="0" applyFont="1" applyAlignment="1">
      <alignment vertical="top" wrapText="1"/>
    </xf>
    <xf numFmtId="0" fontId="10" fillId="0" borderId="0" xfId="0" applyFont="1" applyAlignment="1">
      <alignment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1" fillId="2" borderId="2" xfId="0" applyFont="1" applyFill="1" applyBorder="1" applyAlignment="1">
      <alignment vertical="center"/>
    </xf>
    <xf numFmtId="0" fontId="1" fillId="2" borderId="4" xfId="0" applyFont="1" applyFill="1" applyBorder="1" applyAlignment="1">
      <alignment vertical="center"/>
    </xf>
    <xf numFmtId="0" fontId="1" fillId="2" borderId="3" xfId="0" applyFont="1" applyFill="1" applyBorder="1" applyAlignment="1">
      <alignment vertical="center"/>
    </xf>
    <xf numFmtId="0" fontId="3" fillId="0" borderId="2" xfId="0" applyFont="1" applyBorder="1"/>
    <xf numFmtId="0" fontId="3" fillId="0" borderId="3" xfId="0" applyFont="1" applyBorder="1"/>
    <xf numFmtId="0" fontId="0" fillId="0" borderId="1" xfId="0" applyBorder="1"/>
    <xf numFmtId="0" fontId="3" fillId="0" borderId="5" xfId="0" applyFont="1" applyBorder="1"/>
    <xf numFmtId="0" fontId="3" fillId="0" borderId="6" xfId="0" applyFont="1" applyBorder="1"/>
    <xf numFmtId="0" fontId="1" fillId="2" borderId="2" xfId="0" applyFont="1" applyFill="1" applyBorder="1"/>
    <xf numFmtId="0" fontId="1" fillId="2" borderId="4" xfId="0" applyFont="1" applyFill="1" applyBorder="1"/>
    <xf numFmtId="0" fontId="1" fillId="2" borderId="3" xfId="0" applyFont="1" applyFill="1" applyBorder="1"/>
    <xf numFmtId="0" fontId="1" fillId="0" borderId="12" xfId="0" applyFont="1" applyBorder="1" applyAlignment="1">
      <alignment vertical="top"/>
    </xf>
    <xf numFmtId="0" fontId="3" fillId="0" borderId="4" xfId="0" applyFont="1" applyBorder="1" applyAlignment="1">
      <alignment horizontal="center" wrapText="1"/>
    </xf>
  </cellXfs>
  <cellStyles count="6">
    <cellStyle name="Comma" xfId="2" builtinId="3"/>
    <cellStyle name="Hyperlink" xfId="5" builtinId="8"/>
    <cellStyle name="Normal" xfId="0" builtinId="0"/>
    <cellStyle name="Normal 2" xfId="4" xr:uid="{8D50F64D-AA17-4CE7-85F5-AADAAD0527C4}"/>
    <cellStyle name="Normal 2 8" xfId="3" xr:uid="{4705F856-0AC7-4649-981A-38EC00D60A7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0</xdr:rowOff>
    </xdr:from>
    <xdr:to>
      <xdr:col>5</xdr:col>
      <xdr:colOff>695325</xdr:colOff>
      <xdr:row>37</xdr:row>
      <xdr:rowOff>152400</xdr:rowOff>
    </xdr:to>
    <xdr:pic>
      <xdr:nvPicPr>
        <xdr:cNvPr id="6" name="Picture 5">
          <a:extLst>
            <a:ext uri="{FF2B5EF4-FFF2-40B4-BE49-F238E27FC236}">
              <a16:creationId xmlns:a16="http://schemas.microsoft.com/office/drawing/2014/main" id="{A4FE58FC-7588-4863-8897-BAA70DAA890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7058025"/>
          <a:ext cx="5057775"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ei.org/NGSI" TargetMode="External"/><Relationship Id="rId1" Type="http://schemas.openxmlformats.org/officeDocument/2006/relationships/hyperlink" Target="https://www.aga.org/about/investor-relations/natural-gas-sustainability-initiative-ngs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3B49E-921B-4761-9397-197EA31550C8}">
  <sheetPr>
    <tabColor theme="7" tint="0.39997558519241921"/>
  </sheetPr>
  <dimension ref="A1:J104"/>
  <sheetViews>
    <sheetView topLeftCell="A2" zoomScaleNormal="100" workbookViewId="0">
      <selection activeCell="H3" sqref="H3"/>
    </sheetView>
  </sheetViews>
  <sheetFormatPr defaultColWidth="8.7109375" defaultRowHeight="12.75" x14ac:dyDescent="0.2"/>
  <cols>
    <col min="1" max="2" width="8.7109375" style="2"/>
    <col min="3" max="3" width="5.85546875" style="2" customWidth="1"/>
    <col min="4" max="4" width="54.140625" style="2" customWidth="1"/>
    <col min="5" max="5" width="14.85546875" style="2" bestFit="1" customWidth="1"/>
    <col min="6" max="6" width="28.42578125" style="2" bestFit="1" customWidth="1"/>
    <col min="7" max="7" width="10.5703125" style="2" customWidth="1"/>
    <col min="8" max="8" width="20.7109375" style="2" customWidth="1"/>
    <col min="9" max="9" width="21.42578125" style="2" customWidth="1"/>
    <col min="10" max="16384" width="8.7109375" style="2"/>
  </cols>
  <sheetData>
    <row r="1" spans="1:9" s="56" customFormat="1" x14ac:dyDescent="0.2"/>
    <row r="2" spans="1:9" ht="26.45" customHeight="1" x14ac:dyDescent="0.2">
      <c r="A2" s="106" t="s">
        <v>0</v>
      </c>
      <c r="B2" s="106"/>
      <c r="C2" s="106"/>
      <c r="D2" s="106"/>
      <c r="E2" s="106"/>
      <c r="F2" s="106"/>
      <c r="H2" s="120" t="s">
        <v>533</v>
      </c>
      <c r="I2" s="120"/>
    </row>
    <row r="3" spans="1:9" ht="15" x14ac:dyDescent="0.25">
      <c r="A3" s="118"/>
      <c r="B3" s="119"/>
      <c r="C3" s="119"/>
      <c r="D3" s="119"/>
      <c r="E3" s="119"/>
      <c r="F3" s="119"/>
      <c r="H3" s="88"/>
      <c r="I3" s="88"/>
    </row>
    <row r="4" spans="1:9" x14ac:dyDescent="0.2">
      <c r="A4" s="60"/>
      <c r="B4" s="60"/>
      <c r="C4" s="60"/>
      <c r="D4" s="60"/>
      <c r="E4" s="60"/>
      <c r="F4" s="60"/>
    </row>
    <row r="5" spans="1:9" s="68" customFormat="1" ht="18" x14ac:dyDescent="0.25">
      <c r="A5" s="107" t="s">
        <v>1</v>
      </c>
      <c r="B5" s="107"/>
      <c r="C5" s="107"/>
      <c r="D5" s="107"/>
      <c r="E5" s="107"/>
      <c r="F5" s="107"/>
      <c r="H5" s="106" t="s">
        <v>523</v>
      </c>
      <c r="I5" s="106"/>
    </row>
    <row r="6" spans="1:9" x14ac:dyDescent="0.2">
      <c r="A6" s="109" t="s">
        <v>2</v>
      </c>
      <c r="B6" s="110"/>
      <c r="C6" s="110"/>
      <c r="D6" s="110"/>
      <c r="E6" s="110"/>
      <c r="F6" s="111"/>
      <c r="H6" s="106"/>
      <c r="I6" s="106"/>
    </row>
    <row r="7" spans="1:9" ht="14.25" x14ac:dyDescent="0.2">
      <c r="A7" s="112"/>
      <c r="B7" s="113"/>
      <c r="C7" s="113"/>
      <c r="D7" s="113"/>
      <c r="E7" s="113"/>
      <c r="F7" s="114"/>
      <c r="H7" s="102" t="s">
        <v>524</v>
      </c>
      <c r="I7" s="103"/>
    </row>
    <row r="8" spans="1:9" ht="14.25" x14ac:dyDescent="0.2">
      <c r="A8" s="112"/>
      <c r="B8" s="113"/>
      <c r="C8" s="113"/>
      <c r="D8" s="113"/>
      <c r="E8" s="113"/>
      <c r="F8" s="114"/>
      <c r="H8" s="102" t="s">
        <v>525</v>
      </c>
      <c r="I8" s="103"/>
    </row>
    <row r="9" spans="1:9" x14ac:dyDescent="0.2">
      <c r="A9" s="112"/>
      <c r="B9" s="113"/>
      <c r="C9" s="113"/>
      <c r="D9" s="113"/>
      <c r="E9" s="113"/>
      <c r="F9" s="114"/>
    </row>
    <row r="10" spans="1:9" x14ac:dyDescent="0.2">
      <c r="A10" s="112"/>
      <c r="B10" s="113"/>
      <c r="C10" s="113"/>
      <c r="D10" s="113"/>
      <c r="E10" s="113"/>
      <c r="F10" s="114"/>
    </row>
    <row r="11" spans="1:9" x14ac:dyDescent="0.2">
      <c r="A11" s="112"/>
      <c r="B11" s="113"/>
      <c r="C11" s="113"/>
      <c r="D11" s="113"/>
      <c r="E11" s="113"/>
      <c r="F11" s="114"/>
    </row>
    <row r="12" spans="1:9" x14ac:dyDescent="0.2">
      <c r="A12" s="112"/>
      <c r="B12" s="113"/>
      <c r="C12" s="113"/>
      <c r="D12" s="113"/>
      <c r="E12" s="113"/>
      <c r="F12" s="114"/>
    </row>
    <row r="13" spans="1:9" x14ac:dyDescent="0.2">
      <c r="A13" s="112"/>
      <c r="B13" s="113"/>
      <c r="C13" s="113"/>
      <c r="D13" s="113"/>
      <c r="E13" s="113"/>
      <c r="F13" s="114"/>
    </row>
    <row r="14" spans="1:9" x14ac:dyDescent="0.2">
      <c r="A14" s="112"/>
      <c r="B14" s="113"/>
      <c r="C14" s="113"/>
      <c r="D14" s="113"/>
      <c r="E14" s="113"/>
      <c r="F14" s="114"/>
    </row>
    <row r="15" spans="1:9" x14ac:dyDescent="0.2">
      <c r="A15" s="112"/>
      <c r="B15" s="113"/>
      <c r="C15" s="113"/>
      <c r="D15" s="113"/>
      <c r="E15" s="113"/>
      <c r="F15" s="114"/>
    </row>
    <row r="16" spans="1:9" x14ac:dyDescent="0.2">
      <c r="A16" s="112"/>
      <c r="B16" s="113"/>
      <c r="C16" s="113"/>
      <c r="D16" s="113"/>
      <c r="E16" s="113"/>
      <c r="F16" s="114"/>
    </row>
    <row r="17" spans="1:6" x14ac:dyDescent="0.2">
      <c r="A17" s="112"/>
      <c r="B17" s="113"/>
      <c r="C17" s="113"/>
      <c r="D17" s="113"/>
      <c r="E17" s="113"/>
      <c r="F17" s="114"/>
    </row>
    <row r="18" spans="1:6" x14ac:dyDescent="0.2">
      <c r="A18" s="112"/>
      <c r="B18" s="113"/>
      <c r="C18" s="113"/>
      <c r="D18" s="113"/>
      <c r="E18" s="113"/>
      <c r="F18" s="114"/>
    </row>
    <row r="19" spans="1:6" x14ac:dyDescent="0.2">
      <c r="A19" s="112"/>
      <c r="B19" s="113"/>
      <c r="C19" s="113"/>
      <c r="D19" s="113"/>
      <c r="E19" s="113"/>
      <c r="F19" s="114"/>
    </row>
    <row r="20" spans="1:6" x14ac:dyDescent="0.2">
      <c r="A20" s="115"/>
      <c r="B20" s="116"/>
      <c r="C20" s="116"/>
      <c r="D20" s="116"/>
      <c r="E20" s="116"/>
      <c r="F20" s="117"/>
    </row>
    <row r="21" spans="1:6" x14ac:dyDescent="0.2">
      <c r="A21" s="108"/>
      <c r="B21" s="108"/>
      <c r="C21" s="108"/>
      <c r="D21" s="108"/>
      <c r="E21" s="108"/>
      <c r="F21" s="108"/>
    </row>
    <row r="22" spans="1:6" s="68" customFormat="1" ht="18" x14ac:dyDescent="0.25">
      <c r="A22" s="107" t="s">
        <v>3</v>
      </c>
      <c r="B22" s="107"/>
      <c r="C22" s="107"/>
      <c r="D22" s="107"/>
      <c r="E22" s="107"/>
      <c r="F22" s="107"/>
    </row>
    <row r="23" spans="1:6" x14ac:dyDescent="0.2">
      <c r="A23" s="136" t="s">
        <v>4</v>
      </c>
      <c r="B23" s="137"/>
      <c r="C23" s="137"/>
      <c r="D23" s="137"/>
      <c r="E23" s="137"/>
      <c r="F23" s="138"/>
    </row>
    <row r="24" spans="1:6" x14ac:dyDescent="0.2">
      <c r="A24" s="139"/>
      <c r="B24" s="140"/>
      <c r="C24" s="140"/>
      <c r="D24" s="140"/>
      <c r="E24" s="140"/>
      <c r="F24" s="141"/>
    </row>
    <row r="25" spans="1:6" x14ac:dyDescent="0.2">
      <c r="A25" s="139"/>
      <c r="B25" s="140"/>
      <c r="C25" s="140"/>
      <c r="D25" s="140"/>
      <c r="E25" s="140"/>
      <c r="F25" s="141"/>
    </row>
    <row r="26" spans="1:6" x14ac:dyDescent="0.2">
      <c r="A26" s="139"/>
      <c r="B26" s="140"/>
      <c r="C26" s="140"/>
      <c r="D26" s="140"/>
      <c r="E26" s="140"/>
      <c r="F26" s="141"/>
    </row>
    <row r="27" spans="1:6" x14ac:dyDescent="0.2">
      <c r="A27" s="139"/>
      <c r="B27" s="140"/>
      <c r="C27" s="140"/>
      <c r="D27" s="140"/>
      <c r="E27" s="140"/>
      <c r="F27" s="141"/>
    </row>
    <row r="28" spans="1:6" x14ac:dyDescent="0.2">
      <c r="A28" s="139"/>
      <c r="B28" s="140"/>
      <c r="C28" s="140"/>
      <c r="D28" s="140"/>
      <c r="E28" s="140"/>
      <c r="F28" s="141"/>
    </row>
    <row r="29" spans="1:6" x14ac:dyDescent="0.2">
      <c r="A29" s="82"/>
      <c r="B29" s="82"/>
      <c r="C29" s="82"/>
      <c r="D29" s="82"/>
      <c r="E29" s="82"/>
      <c r="F29" s="83"/>
    </row>
    <row r="30" spans="1:6" x14ac:dyDescent="0.2">
      <c r="A30" s="155" t="s">
        <v>5</v>
      </c>
      <c r="B30" s="155"/>
      <c r="C30" s="155"/>
      <c r="D30" s="155"/>
      <c r="E30" s="155"/>
      <c r="F30" s="156"/>
    </row>
    <row r="31" spans="1:6" x14ac:dyDescent="0.2">
      <c r="A31" s="155"/>
      <c r="B31" s="155"/>
      <c r="C31" s="155"/>
      <c r="D31" s="155"/>
      <c r="E31" s="155"/>
      <c r="F31" s="156"/>
    </row>
    <row r="32" spans="1:6" x14ac:dyDescent="0.2">
      <c r="A32" s="155"/>
      <c r="B32" s="155"/>
      <c r="C32" s="155"/>
      <c r="D32" s="155"/>
      <c r="E32" s="155"/>
      <c r="F32" s="156"/>
    </row>
    <row r="33" spans="1:6" x14ac:dyDescent="0.2">
      <c r="A33" s="155"/>
      <c r="B33" s="155"/>
      <c r="C33" s="155"/>
      <c r="D33" s="155"/>
      <c r="E33" s="155"/>
      <c r="F33" s="156"/>
    </row>
    <row r="34" spans="1:6" x14ac:dyDescent="0.2">
      <c r="A34" s="155"/>
      <c r="B34" s="155"/>
      <c r="C34" s="155"/>
      <c r="D34" s="155"/>
      <c r="E34" s="155"/>
      <c r="F34" s="156"/>
    </row>
    <row r="35" spans="1:6" x14ac:dyDescent="0.2">
      <c r="A35" s="155"/>
      <c r="B35" s="155"/>
      <c r="C35" s="155"/>
      <c r="D35" s="155"/>
      <c r="E35" s="155"/>
      <c r="F35" s="156"/>
    </row>
    <row r="36" spans="1:6" x14ac:dyDescent="0.2">
      <c r="A36" s="155"/>
      <c r="B36" s="155"/>
      <c r="C36" s="155"/>
      <c r="D36" s="155"/>
      <c r="E36" s="155"/>
      <c r="F36" s="156"/>
    </row>
    <row r="37" spans="1:6" x14ac:dyDescent="0.2">
      <c r="A37" s="155"/>
      <c r="B37" s="155"/>
      <c r="C37" s="155"/>
      <c r="D37" s="155"/>
      <c r="E37" s="155"/>
      <c r="F37" s="156"/>
    </row>
    <row r="38" spans="1:6" x14ac:dyDescent="0.2">
      <c r="A38" s="155"/>
      <c r="B38" s="155"/>
      <c r="C38" s="155"/>
      <c r="D38" s="155"/>
      <c r="E38" s="155"/>
      <c r="F38" s="156"/>
    </row>
    <row r="39" spans="1:6" x14ac:dyDescent="0.2">
      <c r="A39" s="155"/>
      <c r="B39" s="155"/>
      <c r="C39" s="155"/>
      <c r="D39" s="155"/>
      <c r="E39" s="155"/>
      <c r="F39" s="156"/>
    </row>
    <row r="40" spans="1:6" x14ac:dyDescent="0.2">
      <c r="A40" s="155"/>
      <c r="B40" s="155"/>
      <c r="C40" s="155"/>
      <c r="D40" s="155"/>
      <c r="E40" s="155"/>
      <c r="F40" s="156"/>
    </row>
    <row r="41" spans="1:6" x14ac:dyDescent="0.2">
      <c r="A41" s="155"/>
      <c r="B41" s="155"/>
      <c r="C41" s="155"/>
      <c r="D41" s="155"/>
      <c r="E41" s="155"/>
      <c r="F41" s="156"/>
    </row>
    <row r="42" spans="1:6" x14ac:dyDescent="0.2">
      <c r="A42" s="155"/>
      <c r="B42" s="155"/>
      <c r="C42" s="155"/>
      <c r="D42" s="155"/>
      <c r="E42" s="155"/>
      <c r="F42" s="156"/>
    </row>
    <row r="43" spans="1:6" x14ac:dyDescent="0.2">
      <c r="A43" s="155"/>
      <c r="B43" s="155"/>
      <c r="C43" s="155"/>
      <c r="D43" s="155"/>
      <c r="E43" s="155"/>
      <c r="F43" s="156"/>
    </row>
    <row r="44" spans="1:6" x14ac:dyDescent="0.2">
      <c r="A44" s="155"/>
      <c r="B44" s="155"/>
      <c r="C44" s="155"/>
      <c r="D44" s="155"/>
      <c r="E44" s="155"/>
      <c r="F44" s="156"/>
    </row>
    <row r="45" spans="1:6" x14ac:dyDescent="0.2">
      <c r="A45" s="155"/>
      <c r="B45" s="155"/>
      <c r="C45" s="155"/>
      <c r="D45" s="155"/>
      <c r="E45" s="155"/>
      <c r="F45" s="156"/>
    </row>
    <row r="46" spans="1:6" x14ac:dyDescent="0.2">
      <c r="A46" s="155"/>
      <c r="B46" s="155"/>
      <c r="C46" s="155"/>
      <c r="D46" s="155"/>
      <c r="E46" s="155"/>
      <c r="F46" s="156"/>
    </row>
    <row r="47" spans="1:6" x14ac:dyDescent="0.2">
      <c r="A47" s="155"/>
      <c r="B47" s="155"/>
      <c r="C47" s="155"/>
      <c r="D47" s="155"/>
      <c r="E47" s="155"/>
      <c r="F47" s="156"/>
    </row>
    <row r="48" spans="1:6" x14ac:dyDescent="0.2">
      <c r="A48" s="155"/>
      <c r="B48" s="155"/>
      <c r="C48" s="155"/>
      <c r="D48" s="155"/>
      <c r="E48" s="155"/>
      <c r="F48" s="156"/>
    </row>
    <row r="49" spans="1:6" x14ac:dyDescent="0.2">
      <c r="A49" s="155"/>
      <c r="B49" s="155"/>
      <c r="C49" s="155"/>
      <c r="D49" s="155"/>
      <c r="E49" s="155"/>
      <c r="F49" s="156"/>
    </row>
    <row r="50" spans="1:6" x14ac:dyDescent="0.2">
      <c r="A50" s="155"/>
      <c r="B50" s="155"/>
      <c r="C50" s="155"/>
      <c r="D50" s="155"/>
      <c r="E50" s="155"/>
      <c r="F50" s="156"/>
    </row>
    <row r="51" spans="1:6" x14ac:dyDescent="0.2">
      <c r="A51" s="155"/>
      <c r="B51" s="155"/>
      <c r="C51" s="155"/>
      <c r="D51" s="155"/>
      <c r="E51" s="155"/>
      <c r="F51" s="156"/>
    </row>
    <row r="52" spans="1:6" x14ac:dyDescent="0.2">
      <c r="A52" s="155"/>
      <c r="B52" s="155"/>
      <c r="C52" s="155"/>
      <c r="D52" s="155"/>
      <c r="E52" s="155"/>
      <c r="F52" s="156"/>
    </row>
    <row r="53" spans="1:6" ht="14.45" customHeight="1" x14ac:dyDescent="0.2">
      <c r="A53" s="155"/>
      <c r="B53" s="155"/>
      <c r="C53" s="155"/>
      <c r="D53" s="155"/>
      <c r="E53" s="155"/>
      <c r="F53" s="156"/>
    </row>
    <row r="54" spans="1:6" x14ac:dyDescent="0.2">
      <c r="A54" s="155"/>
      <c r="B54" s="155"/>
      <c r="C54" s="155"/>
      <c r="D54" s="155"/>
      <c r="E54" s="155"/>
      <c r="F54" s="156"/>
    </row>
    <row r="55" spans="1:6" x14ac:dyDescent="0.2">
      <c r="A55" s="155"/>
      <c r="B55" s="155"/>
      <c r="C55" s="155"/>
      <c r="D55" s="155"/>
      <c r="E55" s="155"/>
      <c r="F55" s="156"/>
    </row>
    <row r="56" spans="1:6" x14ac:dyDescent="0.2">
      <c r="A56" s="155"/>
      <c r="B56" s="155"/>
      <c r="C56" s="155"/>
      <c r="D56" s="155"/>
      <c r="E56" s="155"/>
      <c r="F56" s="156"/>
    </row>
    <row r="57" spans="1:6" x14ac:dyDescent="0.2">
      <c r="A57" s="157"/>
      <c r="B57" s="157"/>
      <c r="C57" s="157"/>
      <c r="D57" s="157"/>
      <c r="E57" s="157"/>
      <c r="F57" s="158"/>
    </row>
    <row r="59" spans="1:6" ht="15.75" x14ac:dyDescent="0.25">
      <c r="A59" s="129" t="s">
        <v>6</v>
      </c>
      <c r="B59" s="130"/>
      <c r="C59" s="130"/>
      <c r="D59" s="130"/>
      <c r="E59" s="130"/>
      <c r="F59" s="131"/>
    </row>
    <row r="60" spans="1:6" ht="12.6" customHeight="1" x14ac:dyDescent="0.2">
      <c r="A60" s="143"/>
      <c r="B60" s="144" t="s">
        <v>7</v>
      </c>
      <c r="C60" s="144"/>
      <c r="D60" s="144"/>
      <c r="E60" s="144"/>
      <c r="F60" s="144"/>
    </row>
    <row r="61" spans="1:6" x14ac:dyDescent="0.2">
      <c r="A61" s="143"/>
      <c r="B61" s="144"/>
      <c r="C61" s="144"/>
      <c r="D61" s="144"/>
      <c r="E61" s="144"/>
      <c r="F61" s="144"/>
    </row>
    <row r="62" spans="1:6" ht="12.6" customHeight="1" x14ac:dyDescent="0.2">
      <c r="A62" s="145"/>
      <c r="B62" s="147" t="s">
        <v>8</v>
      </c>
      <c r="C62" s="148"/>
      <c r="D62" s="148"/>
      <c r="E62" s="148"/>
      <c r="F62" s="149"/>
    </row>
    <row r="63" spans="1:6" x14ac:dyDescent="0.2">
      <c r="A63" s="146"/>
      <c r="B63" s="150"/>
      <c r="C63" s="151"/>
      <c r="D63" s="151"/>
      <c r="E63" s="151"/>
      <c r="F63" s="152"/>
    </row>
    <row r="64" spans="1:6" x14ac:dyDescent="0.2">
      <c r="A64" s="153"/>
      <c r="B64" s="154" t="s">
        <v>9</v>
      </c>
      <c r="C64" s="154"/>
      <c r="D64" s="154"/>
      <c r="E64" s="154"/>
      <c r="F64" s="154"/>
    </row>
    <row r="65" spans="1:10" x14ac:dyDescent="0.2">
      <c r="A65" s="153"/>
      <c r="B65" s="154"/>
      <c r="C65" s="154"/>
      <c r="D65" s="154"/>
      <c r="E65" s="154"/>
      <c r="F65" s="154"/>
    </row>
    <row r="68" spans="1:10" ht="18" x14ac:dyDescent="0.25">
      <c r="C68" s="72" t="s">
        <v>10</v>
      </c>
      <c r="D68" s="71"/>
      <c r="E68" s="22"/>
      <c r="F68" s="22"/>
      <c r="G68" s="22"/>
      <c r="H68" s="22"/>
      <c r="I68" s="22"/>
      <c r="J68" s="22"/>
    </row>
    <row r="70" spans="1:10" x14ac:dyDescent="0.2">
      <c r="C70" s="3" t="s">
        <v>11</v>
      </c>
    </row>
    <row r="71" spans="1:10" x14ac:dyDescent="0.2">
      <c r="D71" s="90" t="s">
        <v>12</v>
      </c>
      <c r="E71" s="90" t="s">
        <v>13</v>
      </c>
      <c r="F71" s="127" t="s">
        <v>14</v>
      </c>
      <c r="G71" s="127"/>
      <c r="H71" s="90" t="s">
        <v>15</v>
      </c>
      <c r="I71" s="90"/>
      <c r="J71" s="90"/>
    </row>
    <row r="72" spans="1:10" x14ac:dyDescent="0.2">
      <c r="D72" s="2" t="s">
        <v>16</v>
      </c>
      <c r="E72" s="2">
        <v>1.9199999999999998E-2</v>
      </c>
      <c r="F72" s="128" t="s">
        <v>17</v>
      </c>
      <c r="G72" s="128"/>
      <c r="H72" s="113" t="s">
        <v>18</v>
      </c>
      <c r="I72" s="113"/>
      <c r="J72" s="113"/>
    </row>
    <row r="73" spans="1:10" x14ac:dyDescent="0.2">
      <c r="D73" s="2" t="s">
        <v>19</v>
      </c>
      <c r="H73" s="113"/>
      <c r="I73" s="113"/>
      <c r="J73" s="113"/>
    </row>
    <row r="75" spans="1:10" x14ac:dyDescent="0.2">
      <c r="C75" s="3" t="s">
        <v>20</v>
      </c>
    </row>
    <row r="76" spans="1:10" x14ac:dyDescent="0.2">
      <c r="C76" s="3"/>
      <c r="E76" s="85" t="s">
        <v>21</v>
      </c>
      <c r="F76" s="85" t="s">
        <v>14</v>
      </c>
      <c r="G76" s="142" t="s">
        <v>15</v>
      </c>
      <c r="H76" s="142"/>
      <c r="I76" s="142"/>
      <c r="J76" s="142"/>
    </row>
    <row r="77" spans="1:10" x14ac:dyDescent="0.2">
      <c r="C77" s="48" t="s">
        <v>22</v>
      </c>
      <c r="D77" s="49"/>
      <c r="E77" s="134" t="s">
        <v>23</v>
      </c>
      <c r="F77" s="135"/>
      <c r="G77" s="124" t="s">
        <v>24</v>
      </c>
      <c r="H77" s="125"/>
      <c r="I77" s="125"/>
      <c r="J77" s="126"/>
    </row>
    <row r="78" spans="1:10" x14ac:dyDescent="0.2">
      <c r="C78" s="50"/>
      <c r="D78" s="51" t="s">
        <v>25</v>
      </c>
      <c r="E78" s="59">
        <v>1.4890336534748918</v>
      </c>
      <c r="F78" s="52" t="s">
        <v>26</v>
      </c>
      <c r="G78" s="124" t="s">
        <v>24</v>
      </c>
      <c r="H78" s="125"/>
      <c r="I78" s="125"/>
      <c r="J78" s="126"/>
    </row>
    <row r="79" spans="1:10" x14ac:dyDescent="0.2">
      <c r="C79" s="50"/>
      <c r="D79" s="51" t="s">
        <v>27</v>
      </c>
      <c r="E79" s="59">
        <v>9.7340843200000009</v>
      </c>
      <c r="F79" s="52" t="s">
        <v>26</v>
      </c>
      <c r="G79" s="124" t="s">
        <v>24</v>
      </c>
      <c r="H79" s="125"/>
      <c r="I79" s="125"/>
      <c r="J79" s="126"/>
    </row>
    <row r="80" spans="1:10" x14ac:dyDescent="0.2">
      <c r="C80" s="50"/>
      <c r="D80" s="51" t="s">
        <v>28</v>
      </c>
      <c r="E80" s="59">
        <v>1.96452</v>
      </c>
      <c r="F80" s="52" t="s">
        <v>29</v>
      </c>
      <c r="G80" s="124" t="s">
        <v>24</v>
      </c>
      <c r="H80" s="125"/>
      <c r="I80" s="125"/>
      <c r="J80" s="126"/>
    </row>
    <row r="81" spans="3:10" x14ac:dyDescent="0.2">
      <c r="C81" s="50"/>
      <c r="D81" s="51" t="s">
        <v>30</v>
      </c>
      <c r="E81" s="59">
        <v>30.6234</v>
      </c>
      <c r="F81" s="52" t="s">
        <v>29</v>
      </c>
      <c r="G81" s="124" t="s">
        <v>24</v>
      </c>
      <c r="H81" s="125"/>
      <c r="I81" s="125"/>
      <c r="J81" s="126"/>
    </row>
    <row r="82" spans="3:10" x14ac:dyDescent="0.2">
      <c r="C82" s="50"/>
      <c r="D82" s="51" t="s">
        <v>31</v>
      </c>
      <c r="E82" s="59">
        <v>0.96299999999999997</v>
      </c>
      <c r="F82" s="53" t="s">
        <v>32</v>
      </c>
      <c r="G82" s="124" t="s">
        <v>24</v>
      </c>
      <c r="H82" s="125"/>
      <c r="I82" s="125"/>
      <c r="J82" s="126"/>
    </row>
    <row r="83" spans="3:10" ht="24.95" customHeight="1" x14ac:dyDescent="0.2">
      <c r="C83" s="54"/>
      <c r="D83" s="55" t="s">
        <v>33</v>
      </c>
      <c r="E83" s="73">
        <v>1157.2681688790399</v>
      </c>
      <c r="F83" s="74" t="s">
        <v>34</v>
      </c>
      <c r="G83" s="121" t="s">
        <v>35</v>
      </c>
      <c r="H83" s="122"/>
      <c r="I83" s="122"/>
      <c r="J83" s="123"/>
    </row>
    <row r="84" spans="3:10" x14ac:dyDescent="0.2">
      <c r="C84" s="54"/>
      <c r="D84" s="55" t="s">
        <v>36</v>
      </c>
      <c r="E84" s="59">
        <v>861.32462545737974</v>
      </c>
      <c r="F84" s="52" t="s">
        <v>34</v>
      </c>
      <c r="G84" s="124" t="s">
        <v>37</v>
      </c>
      <c r="H84" s="125"/>
      <c r="I84" s="125"/>
      <c r="J84" s="126"/>
    </row>
    <row r="85" spans="3:10" x14ac:dyDescent="0.2">
      <c r="C85" s="54"/>
      <c r="D85" s="55" t="s">
        <v>38</v>
      </c>
      <c r="E85" s="59">
        <v>96.748918635804259</v>
      </c>
      <c r="F85" s="52" t="s">
        <v>34</v>
      </c>
      <c r="G85" s="124" t="s">
        <v>24</v>
      </c>
      <c r="H85" s="125"/>
      <c r="I85" s="125"/>
      <c r="J85" s="126"/>
    </row>
    <row r="86" spans="3:10" ht="25.5" customHeight="1" x14ac:dyDescent="0.2">
      <c r="C86" s="54"/>
      <c r="D86" s="55" t="s">
        <v>39</v>
      </c>
      <c r="E86" s="73">
        <v>28.847356333403464</v>
      </c>
      <c r="F86" s="74" t="s">
        <v>34</v>
      </c>
      <c r="G86" s="121" t="s">
        <v>40</v>
      </c>
      <c r="H86" s="122"/>
      <c r="I86" s="122"/>
      <c r="J86" s="123"/>
    </row>
    <row r="87" spans="3:10" ht="26.1" customHeight="1" x14ac:dyDescent="0.2">
      <c r="C87" s="54"/>
      <c r="D87" s="55" t="s">
        <v>41</v>
      </c>
      <c r="E87" s="73">
        <v>14.486657460295646</v>
      </c>
      <c r="F87" s="74" t="s">
        <v>42</v>
      </c>
      <c r="G87" s="121" t="s">
        <v>43</v>
      </c>
      <c r="H87" s="122"/>
      <c r="I87" s="122"/>
      <c r="J87" s="123"/>
    </row>
    <row r="88" spans="3:10" x14ac:dyDescent="0.2">
      <c r="C88" s="54"/>
      <c r="D88" s="55" t="s">
        <v>44</v>
      </c>
      <c r="E88" s="59">
        <v>1.2952562020574572</v>
      </c>
      <c r="F88" s="52" t="s">
        <v>42</v>
      </c>
      <c r="G88" s="124" t="s">
        <v>24</v>
      </c>
      <c r="H88" s="125"/>
      <c r="I88" s="125"/>
      <c r="J88" s="126"/>
    </row>
    <row r="89" spans="3:10" ht="25.5" customHeight="1" x14ac:dyDescent="0.2">
      <c r="C89" s="54"/>
      <c r="D89" s="55" t="s">
        <v>45</v>
      </c>
      <c r="E89" s="73">
        <v>0.26299400059656453</v>
      </c>
      <c r="F89" s="74" t="s">
        <v>42</v>
      </c>
      <c r="G89" s="121" t="s">
        <v>46</v>
      </c>
      <c r="H89" s="122"/>
      <c r="I89" s="122"/>
      <c r="J89" s="123"/>
    </row>
    <row r="90" spans="3:10" x14ac:dyDescent="0.2">
      <c r="C90" s="54"/>
      <c r="D90" s="55" t="s">
        <v>47</v>
      </c>
      <c r="E90" s="59">
        <v>4.8983152757174837</v>
      </c>
      <c r="F90" s="52" t="s">
        <v>42</v>
      </c>
      <c r="G90" s="124" t="s">
        <v>24</v>
      </c>
      <c r="H90" s="125"/>
      <c r="I90" s="125"/>
      <c r="J90" s="126"/>
    </row>
    <row r="91" spans="3:10" x14ac:dyDescent="0.2">
      <c r="D91" s="70"/>
      <c r="E91" s="70"/>
      <c r="F91" s="70"/>
      <c r="G91" s="70"/>
      <c r="H91" s="70"/>
      <c r="I91" s="70"/>
    </row>
    <row r="92" spans="3:10" x14ac:dyDescent="0.2">
      <c r="C92" s="3" t="s">
        <v>48</v>
      </c>
      <c r="D92" s="3"/>
    </row>
    <row r="93" spans="3:10" x14ac:dyDescent="0.2">
      <c r="C93" s="3"/>
      <c r="E93" s="85" t="s">
        <v>21</v>
      </c>
      <c r="F93" s="85" t="s">
        <v>14</v>
      </c>
    </row>
    <row r="94" spans="3:10" x14ac:dyDescent="0.2">
      <c r="C94" s="48" t="s">
        <v>22</v>
      </c>
      <c r="D94" s="49"/>
      <c r="E94" s="134" t="s">
        <v>49</v>
      </c>
      <c r="F94" s="135"/>
    </row>
    <row r="95" spans="3:10" x14ac:dyDescent="0.2">
      <c r="C95" s="50"/>
      <c r="D95" s="55" t="s">
        <v>33</v>
      </c>
      <c r="E95" s="59">
        <v>4583.232</v>
      </c>
      <c r="F95" s="52" t="s">
        <v>34</v>
      </c>
    </row>
    <row r="96" spans="3:10" x14ac:dyDescent="0.2">
      <c r="C96" s="50"/>
      <c r="D96" s="55" t="s">
        <v>36</v>
      </c>
      <c r="E96" s="59">
        <v>2115.85536</v>
      </c>
      <c r="F96" s="52" t="s">
        <v>34</v>
      </c>
    </row>
    <row r="97" spans="3:9" x14ac:dyDescent="0.2">
      <c r="C97" s="50"/>
      <c r="D97" s="55" t="s">
        <v>38</v>
      </c>
      <c r="E97" s="59">
        <v>58.867199999999997</v>
      </c>
      <c r="F97" s="52" t="s">
        <v>34</v>
      </c>
    </row>
    <row r="98" spans="3:9" x14ac:dyDescent="0.2">
      <c r="C98" s="50"/>
      <c r="D98" s="55" t="s">
        <v>39</v>
      </c>
      <c r="E98" s="59">
        <v>190.05695999999998</v>
      </c>
      <c r="F98" s="52" t="s">
        <v>34</v>
      </c>
    </row>
    <row r="99" spans="3:9" x14ac:dyDescent="0.2">
      <c r="C99" s="50"/>
      <c r="D99" s="55" t="s">
        <v>41</v>
      </c>
      <c r="E99" s="59">
        <v>31.956479999999999</v>
      </c>
      <c r="F99" s="52" t="s">
        <v>42</v>
      </c>
    </row>
    <row r="100" spans="3:9" x14ac:dyDescent="0.2">
      <c r="C100" s="54"/>
      <c r="D100" s="55" t="s">
        <v>44</v>
      </c>
      <c r="E100" s="59">
        <v>3.3638400000000002</v>
      </c>
      <c r="F100" s="52" t="s">
        <v>42</v>
      </c>
    </row>
    <row r="101" spans="3:9" x14ac:dyDescent="0.2">
      <c r="C101" s="54"/>
      <c r="D101" s="55" t="s">
        <v>45</v>
      </c>
      <c r="E101" s="59">
        <v>0.16819199999999998</v>
      </c>
      <c r="F101" s="52" t="s">
        <v>42</v>
      </c>
    </row>
    <row r="102" spans="3:9" x14ac:dyDescent="0.2">
      <c r="C102" s="54"/>
      <c r="D102" s="55" t="s">
        <v>47</v>
      </c>
      <c r="E102" s="59">
        <v>5.0457599999999996</v>
      </c>
      <c r="F102" s="52" t="s">
        <v>42</v>
      </c>
    </row>
    <row r="103" spans="3:9" ht="12.6" customHeight="1" x14ac:dyDescent="0.2">
      <c r="D103" s="132" t="s">
        <v>50</v>
      </c>
      <c r="E103" s="132"/>
      <c r="F103" s="132"/>
      <c r="G103" s="89"/>
      <c r="H103" s="89"/>
      <c r="I103" s="89"/>
    </row>
    <row r="104" spans="3:9" x14ac:dyDescent="0.2">
      <c r="D104" s="133"/>
      <c r="E104" s="133"/>
      <c r="F104" s="133"/>
      <c r="G104" s="89"/>
      <c r="H104" s="89"/>
      <c r="I104" s="89"/>
    </row>
  </sheetData>
  <mergeCells count="38">
    <mergeCell ref="A59:F59"/>
    <mergeCell ref="D103:F104"/>
    <mergeCell ref="E94:F94"/>
    <mergeCell ref="A23:F28"/>
    <mergeCell ref="G87:J87"/>
    <mergeCell ref="G88:J88"/>
    <mergeCell ref="G90:J90"/>
    <mergeCell ref="G76:J76"/>
    <mergeCell ref="A60:A61"/>
    <mergeCell ref="B60:F61"/>
    <mergeCell ref="A62:A63"/>
    <mergeCell ref="B62:F63"/>
    <mergeCell ref="A64:A65"/>
    <mergeCell ref="B64:F65"/>
    <mergeCell ref="E77:F77"/>
    <mergeCell ref="A30:F57"/>
    <mergeCell ref="H72:J73"/>
    <mergeCell ref="F71:G71"/>
    <mergeCell ref="F72:G72"/>
    <mergeCell ref="G86:J86"/>
    <mergeCell ref="G83:J83"/>
    <mergeCell ref="G84:J84"/>
    <mergeCell ref="G89:J89"/>
    <mergeCell ref="G77:J77"/>
    <mergeCell ref="G78:J78"/>
    <mergeCell ref="G79:J79"/>
    <mergeCell ref="G80:J80"/>
    <mergeCell ref="G81:J81"/>
    <mergeCell ref="G82:J82"/>
    <mergeCell ref="G85:J85"/>
    <mergeCell ref="H5:I6"/>
    <mergeCell ref="A2:F2"/>
    <mergeCell ref="A22:F22"/>
    <mergeCell ref="A5:F5"/>
    <mergeCell ref="A21:F21"/>
    <mergeCell ref="A6:F20"/>
    <mergeCell ref="A3:F3"/>
    <mergeCell ref="H2:I2"/>
  </mergeCells>
  <hyperlinks>
    <hyperlink ref="H8" r:id="rId1" xr:uid="{EC0511A5-6515-44D4-B483-669C868B00C8}"/>
    <hyperlink ref="H7" r:id="rId2" xr:uid="{7F948002-5644-4964-AE56-304BD42DD16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95C81-9385-40A2-A467-9559240EE720}">
  <sheetPr>
    <tabColor theme="7" tint="0.39997558519241921"/>
  </sheetPr>
  <dimension ref="A1:W64"/>
  <sheetViews>
    <sheetView workbookViewId="0">
      <selection activeCell="V12" sqref="V12"/>
    </sheetView>
  </sheetViews>
  <sheetFormatPr defaultRowHeight="15" x14ac:dyDescent="0.25"/>
  <cols>
    <col min="1" max="1" width="13.28515625" customWidth="1"/>
    <col min="2" max="2" width="13.5703125" customWidth="1"/>
    <col min="3" max="3" width="12.85546875" customWidth="1"/>
    <col min="4" max="4" width="12.28515625" customWidth="1"/>
    <col min="5" max="5" width="13.42578125" customWidth="1"/>
    <col min="6" max="6" width="13.140625" customWidth="1"/>
    <col min="9" max="9" width="14.85546875" customWidth="1"/>
    <col min="10" max="10" width="19.140625" customWidth="1"/>
    <col min="11" max="11" width="21.7109375" customWidth="1"/>
    <col min="12" max="12" width="11.28515625" customWidth="1"/>
    <col min="13" max="13" width="11" customWidth="1"/>
    <col min="14" max="14" width="11.7109375" customWidth="1"/>
    <col min="17" max="19" width="18.85546875" customWidth="1"/>
    <col min="21" max="23" width="20.28515625" customWidth="1"/>
  </cols>
  <sheetData>
    <row r="1" spans="1:23" s="56" customFormat="1" ht="12.75" x14ac:dyDescent="0.2"/>
    <row r="3" spans="1:23" s="68" customFormat="1" ht="18" x14ac:dyDescent="0.25">
      <c r="A3" s="107" t="s">
        <v>51</v>
      </c>
      <c r="B3" s="107"/>
      <c r="C3" s="107"/>
      <c r="D3" s="107"/>
      <c r="E3" s="107"/>
      <c r="F3" s="107"/>
      <c r="I3" s="107" t="s">
        <v>528</v>
      </c>
      <c r="J3" s="107"/>
      <c r="K3" s="107"/>
      <c r="L3" s="107"/>
      <c r="M3" s="107"/>
      <c r="N3" s="107"/>
    </row>
    <row r="4" spans="1:23" s="2" customFormat="1" x14ac:dyDescent="0.25">
      <c r="A4" s="161" t="s">
        <v>52</v>
      </c>
      <c r="B4" s="166"/>
      <c r="C4" s="166"/>
      <c r="D4" s="166"/>
      <c r="E4" s="166"/>
      <c r="F4" s="166"/>
      <c r="I4" s="163" t="s">
        <v>53</v>
      </c>
      <c r="J4" s="164"/>
      <c r="K4" s="164"/>
      <c r="L4" s="164"/>
      <c r="M4" s="164"/>
      <c r="N4" s="164"/>
    </row>
    <row r="5" spans="1:23" s="2" customFormat="1" x14ac:dyDescent="0.25">
      <c r="A5" s="165" t="s">
        <v>54</v>
      </c>
      <c r="B5" s="162"/>
      <c r="C5" s="162"/>
      <c r="D5" s="162"/>
      <c r="E5" s="162"/>
      <c r="F5" s="162"/>
      <c r="I5" s="163" t="s">
        <v>55</v>
      </c>
      <c r="J5" s="164"/>
      <c r="K5" s="164"/>
      <c r="L5" s="164"/>
      <c r="M5" s="164"/>
      <c r="N5" s="164"/>
    </row>
    <row r="6" spans="1:23" s="2" customFormat="1" x14ac:dyDescent="0.25">
      <c r="A6" s="162"/>
      <c r="B6" s="162"/>
      <c r="C6" s="162"/>
      <c r="D6" s="162"/>
      <c r="E6" s="162"/>
      <c r="F6" s="162"/>
      <c r="I6" s="163" t="s">
        <v>56</v>
      </c>
      <c r="J6" s="164"/>
      <c r="K6" s="164"/>
      <c r="L6" s="164"/>
      <c r="M6" s="164"/>
      <c r="N6" s="164"/>
    </row>
    <row r="7" spans="1:23" x14ac:dyDescent="0.25">
      <c r="A7" s="165" t="s">
        <v>57</v>
      </c>
      <c r="B7" s="166"/>
      <c r="C7" s="166"/>
      <c r="D7" s="166"/>
      <c r="E7" s="166"/>
      <c r="F7" s="166"/>
      <c r="I7" s="163" t="s">
        <v>529</v>
      </c>
      <c r="J7" s="164"/>
      <c r="K7" s="164"/>
      <c r="L7" s="164"/>
      <c r="M7" s="164"/>
      <c r="N7" s="164"/>
      <c r="O7" s="2"/>
      <c r="P7" s="2"/>
      <c r="Q7" s="2"/>
    </row>
    <row r="8" spans="1:23" x14ac:dyDescent="0.25">
      <c r="A8" s="162"/>
      <c r="B8" s="162"/>
      <c r="C8" s="162"/>
      <c r="D8" s="162"/>
      <c r="E8" s="162"/>
      <c r="F8" s="162"/>
      <c r="I8" s="159" t="s">
        <v>526</v>
      </c>
      <c r="J8" s="160"/>
      <c r="K8" s="160"/>
      <c r="L8" s="160"/>
      <c r="M8" s="160"/>
      <c r="N8" s="160"/>
      <c r="O8" s="2"/>
      <c r="P8" s="2"/>
      <c r="Q8" s="2"/>
    </row>
    <row r="9" spans="1:23" x14ac:dyDescent="0.25">
      <c r="A9" s="162"/>
      <c r="B9" s="162"/>
      <c r="C9" s="162"/>
      <c r="D9" s="162"/>
      <c r="E9" s="162"/>
      <c r="F9" s="162"/>
      <c r="I9" s="160"/>
      <c r="J9" s="160"/>
      <c r="K9" s="160"/>
      <c r="L9" s="160"/>
      <c r="M9" s="160"/>
      <c r="N9" s="160"/>
      <c r="O9" s="2"/>
      <c r="P9" s="2"/>
      <c r="Q9" s="2"/>
    </row>
    <row r="10" spans="1:23" x14ac:dyDescent="0.25">
      <c r="I10" s="160"/>
      <c r="J10" s="160"/>
      <c r="K10" s="160"/>
      <c r="L10" s="160"/>
      <c r="M10" s="160"/>
      <c r="N10" s="160"/>
      <c r="O10" s="2"/>
      <c r="P10" s="2"/>
      <c r="Q10" s="2"/>
    </row>
    <row r="11" spans="1:23" ht="30" customHeight="1" x14ac:dyDescent="0.25">
      <c r="A11" s="159" t="s">
        <v>527</v>
      </c>
      <c r="B11" s="160"/>
      <c r="C11" s="160"/>
      <c r="D11" s="160"/>
      <c r="E11" s="160"/>
      <c r="F11" s="160"/>
      <c r="I11" s="167" t="s">
        <v>530</v>
      </c>
      <c r="J11" s="167"/>
      <c r="K11" s="167"/>
      <c r="L11" s="93"/>
      <c r="M11" s="93"/>
      <c r="N11" s="93"/>
      <c r="O11" s="2"/>
      <c r="P11" s="2"/>
      <c r="Q11" s="167" t="s">
        <v>531</v>
      </c>
      <c r="R11" s="167"/>
      <c r="S11" s="167"/>
      <c r="U11" s="167" t="s">
        <v>532</v>
      </c>
      <c r="V11" s="167"/>
      <c r="W11" s="167"/>
    </row>
    <row r="12" spans="1:23" ht="30" customHeight="1" x14ac:dyDescent="0.25">
      <c r="A12" s="160"/>
      <c r="B12" s="160"/>
      <c r="C12" s="160"/>
      <c r="D12" s="160"/>
      <c r="E12" s="160"/>
      <c r="F12" s="160"/>
      <c r="I12" s="3" t="s">
        <v>58</v>
      </c>
      <c r="J12" s="80" t="s">
        <v>59</v>
      </c>
      <c r="K12" s="80" t="s">
        <v>60</v>
      </c>
      <c r="L12" s="77"/>
      <c r="M12" s="2"/>
      <c r="N12" s="2"/>
      <c r="Q12" s="3" t="s">
        <v>58</v>
      </c>
      <c r="R12" s="80" t="s">
        <v>59</v>
      </c>
      <c r="S12" s="80" t="s">
        <v>60</v>
      </c>
      <c r="T12" s="105"/>
      <c r="U12" s="3" t="s">
        <v>58</v>
      </c>
      <c r="V12" s="80" t="s">
        <v>59</v>
      </c>
      <c r="W12" s="80" t="s">
        <v>60</v>
      </c>
    </row>
    <row r="13" spans="1:23" x14ac:dyDescent="0.25">
      <c r="A13" s="160"/>
      <c r="B13" s="160"/>
      <c r="C13" s="160"/>
      <c r="D13" s="160"/>
      <c r="E13" s="160"/>
      <c r="F13" s="160"/>
      <c r="I13" s="2" t="s">
        <v>61</v>
      </c>
      <c r="J13" s="2">
        <v>2371</v>
      </c>
      <c r="K13" s="78">
        <f>$J$64/J13</f>
        <v>1.7169970476592156</v>
      </c>
      <c r="L13" s="2"/>
      <c r="M13" s="2"/>
      <c r="N13" s="2"/>
      <c r="Q13" s="2" t="s">
        <v>61</v>
      </c>
      <c r="R13" s="2">
        <v>2418</v>
      </c>
      <c r="S13" s="78">
        <v>1.7187758478081101</v>
      </c>
      <c r="U13" s="2" t="s">
        <v>61</v>
      </c>
      <c r="V13" s="2">
        <v>2153</v>
      </c>
      <c r="W13" s="78">
        <v>1.90803529958198</v>
      </c>
    </row>
    <row r="14" spans="1:23" x14ac:dyDescent="0.25">
      <c r="A14" s="160"/>
      <c r="B14" s="160"/>
      <c r="C14" s="160"/>
      <c r="D14" s="160"/>
      <c r="E14" s="160"/>
      <c r="F14" s="160"/>
      <c r="I14" s="2" t="s">
        <v>62</v>
      </c>
      <c r="J14" s="2">
        <v>10246</v>
      </c>
      <c r="K14" s="78">
        <f t="shared" ref="K14:K64" si="0">$J$64/J14</f>
        <v>0.39732578567245752</v>
      </c>
      <c r="L14" s="2"/>
      <c r="M14" s="2"/>
      <c r="N14" s="2"/>
      <c r="Q14" s="2" t="s">
        <v>62</v>
      </c>
      <c r="R14" s="2">
        <v>10543</v>
      </c>
      <c r="S14" s="78">
        <v>0.394195200607038</v>
      </c>
      <c r="U14" s="2" t="s">
        <v>62</v>
      </c>
      <c r="V14" s="2">
        <v>10134</v>
      </c>
      <c r="W14" s="78">
        <v>0.40536806789027002</v>
      </c>
    </row>
    <row r="15" spans="1:23" x14ac:dyDescent="0.25">
      <c r="A15" s="160"/>
      <c r="B15" s="160"/>
      <c r="C15" s="160"/>
      <c r="D15" s="160"/>
      <c r="E15" s="160"/>
      <c r="F15" s="160"/>
      <c r="I15" s="2" t="s">
        <v>63</v>
      </c>
      <c r="J15" s="2">
        <v>1723</v>
      </c>
      <c r="K15" s="78">
        <f t="shared" si="0"/>
        <v>2.3627394080092863</v>
      </c>
      <c r="L15" s="2"/>
      <c r="M15" s="2"/>
      <c r="N15" s="2"/>
      <c r="Q15" s="2" t="s">
        <v>63</v>
      </c>
      <c r="R15" s="2">
        <v>1991</v>
      </c>
      <c r="S15" s="78">
        <v>2.0873932697137101</v>
      </c>
      <c r="U15" s="2" t="s">
        <v>63</v>
      </c>
      <c r="V15" s="2">
        <v>2032</v>
      </c>
      <c r="W15" s="78">
        <v>2.0216535433070901</v>
      </c>
    </row>
    <row r="16" spans="1:23" x14ac:dyDescent="0.25">
      <c r="A16" s="160"/>
      <c r="B16" s="160"/>
      <c r="C16" s="160"/>
      <c r="D16" s="160"/>
      <c r="E16" s="160"/>
      <c r="F16" s="160"/>
      <c r="I16" s="2" t="s">
        <v>64</v>
      </c>
      <c r="J16" s="2">
        <v>3086</v>
      </c>
      <c r="K16" s="78">
        <f t="shared" si="0"/>
        <v>1.3191834089436163</v>
      </c>
      <c r="L16" s="2"/>
      <c r="M16" s="2"/>
      <c r="N16" s="2"/>
      <c r="Q16" s="2" t="s">
        <v>64</v>
      </c>
      <c r="R16" s="2">
        <v>3492</v>
      </c>
      <c r="S16" s="78">
        <v>1.1901489117984001</v>
      </c>
      <c r="U16" s="2" t="s">
        <v>64</v>
      </c>
      <c r="V16" s="2">
        <v>3189</v>
      </c>
      <c r="W16" s="78">
        <v>1.2881781122609</v>
      </c>
    </row>
    <row r="17" spans="1:23" x14ac:dyDescent="0.25">
      <c r="A17" s="160"/>
      <c r="B17" s="160"/>
      <c r="C17" s="160"/>
      <c r="D17" s="160"/>
      <c r="E17" s="160"/>
      <c r="F17" s="160"/>
      <c r="I17" s="2" t="s">
        <v>65</v>
      </c>
      <c r="J17" s="2">
        <v>2310</v>
      </c>
      <c r="K17" s="78">
        <f t="shared" si="0"/>
        <v>1.7623376623376623</v>
      </c>
      <c r="L17" s="2"/>
      <c r="M17" s="2"/>
      <c r="N17" s="2"/>
      <c r="Q17" s="2" t="s">
        <v>65</v>
      </c>
      <c r="R17" s="2">
        <v>2370</v>
      </c>
      <c r="S17" s="78">
        <v>1.7535864978903</v>
      </c>
      <c r="U17" s="2" t="s">
        <v>65</v>
      </c>
      <c r="V17" s="2">
        <v>2409</v>
      </c>
      <c r="W17" s="78">
        <v>1.7052718970527201</v>
      </c>
    </row>
    <row r="18" spans="1:23" x14ac:dyDescent="0.25">
      <c r="A18" s="160"/>
      <c r="B18" s="160"/>
      <c r="C18" s="160"/>
      <c r="D18" s="160"/>
      <c r="E18" s="160"/>
      <c r="F18" s="160"/>
      <c r="I18" s="2" t="s">
        <v>66</v>
      </c>
      <c r="J18" s="2">
        <v>6487</v>
      </c>
      <c r="K18" s="78">
        <f t="shared" si="0"/>
        <v>0.62756281794357949</v>
      </c>
      <c r="L18" s="2"/>
      <c r="M18" s="2"/>
      <c r="N18" s="2"/>
      <c r="Q18" s="2" t="s">
        <v>66</v>
      </c>
      <c r="R18" s="2">
        <v>6871</v>
      </c>
      <c r="S18" s="78">
        <v>0.60486101004220605</v>
      </c>
      <c r="U18" s="2" t="s">
        <v>66</v>
      </c>
      <c r="V18" s="2">
        <v>6750</v>
      </c>
      <c r="W18" s="78">
        <v>0.60859259259259302</v>
      </c>
    </row>
    <row r="19" spans="1:23" x14ac:dyDescent="0.25">
      <c r="A19" s="160"/>
      <c r="B19" s="160"/>
      <c r="C19" s="160"/>
      <c r="D19" s="160"/>
      <c r="E19" s="160"/>
      <c r="F19" s="160"/>
      <c r="I19" s="2" t="s">
        <v>67</v>
      </c>
      <c r="J19" s="2">
        <v>5479</v>
      </c>
      <c r="K19" s="78">
        <f t="shared" si="0"/>
        <v>0.74301879905092172</v>
      </c>
      <c r="L19" s="2"/>
      <c r="M19" s="2"/>
      <c r="N19" s="2"/>
      <c r="Q19" s="2" t="s">
        <v>67</v>
      </c>
      <c r="R19" s="2">
        <v>5448</v>
      </c>
      <c r="S19" s="78">
        <v>0.76284875183553602</v>
      </c>
      <c r="U19" s="2" t="s">
        <v>67</v>
      </c>
      <c r="V19" s="2">
        <v>5594</v>
      </c>
      <c r="W19" s="78">
        <v>0.73435824097247004</v>
      </c>
    </row>
    <row r="20" spans="1:23" x14ac:dyDescent="0.25">
      <c r="A20" s="160"/>
      <c r="B20" s="160"/>
      <c r="C20" s="160"/>
      <c r="D20" s="160"/>
      <c r="E20" s="160"/>
      <c r="F20" s="160"/>
      <c r="I20" s="2" t="s">
        <v>68</v>
      </c>
      <c r="J20" s="2">
        <v>4227</v>
      </c>
      <c r="K20" s="78">
        <f t="shared" si="0"/>
        <v>0.96309439318665724</v>
      </c>
      <c r="L20" s="2"/>
      <c r="M20" s="2"/>
      <c r="N20" s="2"/>
      <c r="Q20" s="2" t="s">
        <v>68</v>
      </c>
      <c r="R20" s="2">
        <v>4057</v>
      </c>
      <c r="S20" s="78">
        <v>1.02440226768548</v>
      </c>
      <c r="U20" s="2" t="s">
        <v>68</v>
      </c>
      <c r="V20" s="2">
        <v>4061</v>
      </c>
      <c r="W20" s="78">
        <v>1.01157350406304</v>
      </c>
    </row>
    <row r="21" spans="1:23" x14ac:dyDescent="0.25">
      <c r="A21" s="1"/>
      <c r="B21" s="1"/>
      <c r="C21" s="1"/>
      <c r="D21" s="1"/>
      <c r="E21" s="1"/>
      <c r="F21" s="1"/>
      <c r="I21" s="2" t="s">
        <v>69</v>
      </c>
      <c r="J21" s="2">
        <v>3445</v>
      </c>
      <c r="K21" s="78">
        <f t="shared" si="0"/>
        <v>1.1817126269956459</v>
      </c>
      <c r="L21" s="2"/>
      <c r="M21" s="2"/>
      <c r="N21" s="2"/>
      <c r="Q21" s="2" t="s">
        <v>69</v>
      </c>
      <c r="R21" s="2">
        <v>3539</v>
      </c>
      <c r="S21" s="78">
        <v>1.1743430347555801</v>
      </c>
      <c r="U21" s="2" t="s">
        <v>69</v>
      </c>
      <c r="V21" s="2">
        <v>3461</v>
      </c>
      <c r="W21" s="78">
        <v>1.1869401906963299</v>
      </c>
    </row>
    <row r="22" spans="1:23" x14ac:dyDescent="0.25">
      <c r="A22" s="159" t="s">
        <v>70</v>
      </c>
      <c r="B22" s="160"/>
      <c r="C22" s="160"/>
      <c r="D22" s="160"/>
      <c r="E22" s="160"/>
      <c r="F22" s="160"/>
      <c r="I22" s="2" t="s">
        <v>71</v>
      </c>
      <c r="J22" s="2">
        <v>444</v>
      </c>
      <c r="K22" s="78">
        <f t="shared" si="0"/>
        <v>9.1689189189189193</v>
      </c>
      <c r="L22" s="2"/>
      <c r="M22" s="2"/>
      <c r="N22" s="2"/>
      <c r="Q22" s="2" t="s">
        <v>71</v>
      </c>
      <c r="R22" s="2">
        <v>513</v>
      </c>
      <c r="S22" s="78">
        <v>8.1013645224171498</v>
      </c>
      <c r="U22" s="2" t="s">
        <v>71</v>
      </c>
      <c r="V22" s="2">
        <v>358</v>
      </c>
      <c r="W22" s="78">
        <v>11.474860335195499</v>
      </c>
    </row>
    <row r="23" spans="1:23" x14ac:dyDescent="0.25">
      <c r="A23" s="160"/>
      <c r="B23" s="160"/>
      <c r="C23" s="160"/>
      <c r="D23" s="160"/>
      <c r="E23" s="160"/>
      <c r="F23" s="160"/>
      <c r="I23" s="2" t="s">
        <v>72</v>
      </c>
      <c r="J23" s="2">
        <v>2419</v>
      </c>
      <c r="K23" s="78">
        <f t="shared" si="0"/>
        <v>1.6829268292682926</v>
      </c>
      <c r="L23" s="2"/>
      <c r="M23" s="2"/>
      <c r="N23" s="2"/>
      <c r="Q23" s="2" t="s">
        <v>72</v>
      </c>
      <c r="R23" s="2">
        <v>2554</v>
      </c>
      <c r="S23" s="78">
        <v>1.6272513703993701</v>
      </c>
      <c r="U23" s="2" t="s">
        <v>72</v>
      </c>
      <c r="V23" s="2">
        <v>2349</v>
      </c>
      <c r="W23" s="78">
        <v>1.7488292890591699</v>
      </c>
    </row>
    <row r="24" spans="1:23" x14ac:dyDescent="0.25">
      <c r="A24" s="159" t="s">
        <v>73</v>
      </c>
      <c r="B24" s="160"/>
      <c r="C24" s="160"/>
      <c r="D24" s="160"/>
      <c r="E24" s="160"/>
      <c r="F24" s="160"/>
      <c r="I24" s="2" t="s">
        <v>74</v>
      </c>
      <c r="J24" s="2">
        <v>1</v>
      </c>
      <c r="K24" s="79">
        <f t="shared" si="0"/>
        <v>4071</v>
      </c>
      <c r="L24" s="2"/>
      <c r="M24" s="2"/>
      <c r="N24" s="2"/>
      <c r="Q24" s="2" t="s">
        <v>74</v>
      </c>
      <c r="R24" s="2">
        <v>12</v>
      </c>
      <c r="S24" s="79">
        <v>346.33333333333297</v>
      </c>
      <c r="U24" s="2" t="s">
        <v>74</v>
      </c>
      <c r="V24" s="2">
        <v>1</v>
      </c>
      <c r="W24" s="79">
        <v>4108</v>
      </c>
    </row>
    <row r="25" spans="1:23" x14ac:dyDescent="0.25">
      <c r="A25" s="162"/>
      <c r="B25" s="162"/>
      <c r="C25" s="162"/>
      <c r="D25" s="162"/>
      <c r="E25" s="162"/>
      <c r="F25" s="162"/>
      <c r="I25" s="2" t="s">
        <v>75</v>
      </c>
      <c r="J25" s="2">
        <v>7125</v>
      </c>
      <c r="K25" s="78">
        <f t="shared" si="0"/>
        <v>0.57136842105263153</v>
      </c>
      <c r="L25" s="2"/>
      <c r="M25" s="2"/>
      <c r="N25" s="2"/>
      <c r="Q25" s="2" t="s">
        <v>75</v>
      </c>
      <c r="R25" s="2">
        <v>6559</v>
      </c>
      <c r="S25" s="78">
        <v>0.63363317578899203</v>
      </c>
      <c r="U25" s="2" t="s">
        <v>75</v>
      </c>
      <c r="V25" s="2">
        <v>6827</v>
      </c>
      <c r="W25" s="78">
        <v>0.60172843122894404</v>
      </c>
    </row>
    <row r="26" spans="1:23" x14ac:dyDescent="0.25">
      <c r="A26" s="159" t="s">
        <v>76</v>
      </c>
      <c r="B26" s="160"/>
      <c r="C26" s="160"/>
      <c r="D26" s="160"/>
      <c r="E26" s="160"/>
      <c r="F26" s="160"/>
      <c r="I26" s="2" t="s">
        <v>77</v>
      </c>
      <c r="J26" s="2">
        <v>5792</v>
      </c>
      <c r="K26" s="78">
        <f t="shared" si="0"/>
        <v>0.70286602209944748</v>
      </c>
      <c r="L26" s="2"/>
      <c r="M26" s="2"/>
      <c r="N26" s="2"/>
      <c r="Q26" s="2" t="s">
        <v>77</v>
      </c>
      <c r="R26" s="2">
        <v>5923</v>
      </c>
      <c r="S26" s="78">
        <v>0.70167145027857503</v>
      </c>
      <c r="U26" s="2" t="s">
        <v>77</v>
      </c>
      <c r="V26" s="2">
        <v>5907</v>
      </c>
      <c r="W26" s="78">
        <v>0.69544608092094096</v>
      </c>
    </row>
    <row r="27" spans="1:23" x14ac:dyDescent="0.25">
      <c r="A27" s="160"/>
      <c r="B27" s="160"/>
      <c r="C27" s="160"/>
      <c r="D27" s="160"/>
      <c r="E27" s="160"/>
      <c r="F27" s="160"/>
      <c r="I27" s="2" t="s">
        <v>78</v>
      </c>
      <c r="J27" s="2">
        <v>5340</v>
      </c>
      <c r="K27" s="78">
        <f t="shared" si="0"/>
        <v>0.76235955056179772</v>
      </c>
      <c r="L27" s="2"/>
      <c r="M27" s="2"/>
      <c r="N27" s="2"/>
      <c r="Q27" s="2" t="s">
        <v>78</v>
      </c>
      <c r="R27" s="2">
        <v>5545</v>
      </c>
      <c r="S27" s="78">
        <v>0.74950405770964801</v>
      </c>
      <c r="U27" s="2" t="s">
        <v>78</v>
      </c>
      <c r="V27" s="2">
        <v>5410</v>
      </c>
      <c r="W27" s="78">
        <v>0.75933456561922397</v>
      </c>
    </row>
    <row r="28" spans="1:23" x14ac:dyDescent="0.25">
      <c r="A28" s="159" t="s">
        <v>79</v>
      </c>
      <c r="B28" s="160"/>
      <c r="C28" s="160"/>
      <c r="D28" s="160"/>
      <c r="E28" s="160"/>
      <c r="F28" s="160"/>
      <c r="I28" s="2" t="s">
        <v>80</v>
      </c>
      <c r="J28" s="2">
        <v>6806</v>
      </c>
      <c r="K28" s="78">
        <f t="shared" si="0"/>
        <v>0.59814869233029677</v>
      </c>
      <c r="L28" s="2"/>
      <c r="M28" s="2"/>
      <c r="N28" s="2"/>
      <c r="Q28" s="2" t="s">
        <v>80</v>
      </c>
      <c r="R28" s="2">
        <v>6891</v>
      </c>
      <c r="S28" s="78">
        <v>0.603105499927442</v>
      </c>
      <c r="U28" s="2" t="s">
        <v>80</v>
      </c>
      <c r="V28" s="2">
        <v>6817</v>
      </c>
      <c r="W28" s="78">
        <v>0.60261111926067201</v>
      </c>
    </row>
    <row r="29" spans="1:23" x14ac:dyDescent="0.25">
      <c r="A29" s="160"/>
      <c r="B29" s="160"/>
      <c r="C29" s="160"/>
      <c r="D29" s="160"/>
      <c r="E29" s="160"/>
      <c r="F29" s="160"/>
      <c r="I29" s="2" t="s">
        <v>81</v>
      </c>
      <c r="J29" s="2">
        <v>4711</v>
      </c>
      <c r="K29" s="78">
        <f t="shared" si="0"/>
        <v>0.86414773933347488</v>
      </c>
      <c r="L29" s="2"/>
      <c r="M29" s="2"/>
      <c r="N29" s="2"/>
      <c r="Q29" s="2" t="s">
        <v>81</v>
      </c>
      <c r="R29" s="2">
        <v>5099</v>
      </c>
      <c r="S29" s="78">
        <v>0.81506177681898395</v>
      </c>
      <c r="U29" s="2" t="s">
        <v>81</v>
      </c>
      <c r="V29" s="2">
        <v>4893</v>
      </c>
      <c r="W29" s="78">
        <v>0.83956672797874499</v>
      </c>
    </row>
    <row r="30" spans="1:23" x14ac:dyDescent="0.25">
      <c r="A30" s="160"/>
      <c r="B30" s="160"/>
      <c r="C30" s="160"/>
      <c r="D30" s="160"/>
      <c r="E30" s="160"/>
      <c r="F30" s="160"/>
      <c r="I30" s="2" t="s">
        <v>82</v>
      </c>
      <c r="J30" s="2">
        <v>4008</v>
      </c>
      <c r="K30" s="78">
        <f t="shared" si="0"/>
        <v>1.0157185628742516</v>
      </c>
      <c r="L30" s="2"/>
      <c r="M30" s="2"/>
      <c r="N30" s="2"/>
      <c r="Q30" s="2" t="s">
        <v>82</v>
      </c>
      <c r="R30" s="2">
        <v>4287</v>
      </c>
      <c r="S30" s="78">
        <v>0.96944250058315795</v>
      </c>
      <c r="U30" s="2" t="s">
        <v>82</v>
      </c>
      <c r="V30" s="2">
        <v>4056</v>
      </c>
      <c r="W30" s="78">
        <v>1.0128205128205101</v>
      </c>
    </row>
    <row r="31" spans="1:23" x14ac:dyDescent="0.25">
      <c r="A31" s="160"/>
      <c r="B31" s="160"/>
      <c r="C31" s="160"/>
      <c r="D31" s="160"/>
      <c r="E31" s="160"/>
      <c r="F31" s="160"/>
      <c r="I31" s="2" t="s">
        <v>83</v>
      </c>
      <c r="J31" s="2">
        <v>1573</v>
      </c>
      <c r="K31" s="78">
        <f t="shared" si="0"/>
        <v>2.5880483153210427</v>
      </c>
      <c r="L31" s="2"/>
      <c r="M31" s="2"/>
      <c r="N31" s="2"/>
      <c r="Q31" s="2" t="s">
        <v>83</v>
      </c>
      <c r="R31" s="2">
        <v>1767</v>
      </c>
      <c r="S31" s="78">
        <v>2.3520090548953001</v>
      </c>
      <c r="U31" s="2" t="s">
        <v>83</v>
      </c>
      <c r="V31" s="2">
        <v>1459</v>
      </c>
      <c r="W31" s="78">
        <v>2.8156271418780001</v>
      </c>
    </row>
    <row r="32" spans="1:23" x14ac:dyDescent="0.25">
      <c r="A32" s="159" t="s">
        <v>84</v>
      </c>
      <c r="B32" s="162"/>
      <c r="C32" s="162"/>
      <c r="D32" s="162"/>
      <c r="E32" s="162"/>
      <c r="F32" s="162"/>
      <c r="I32" s="2" t="s">
        <v>85</v>
      </c>
      <c r="J32" s="2">
        <v>7445</v>
      </c>
      <c r="K32" s="78">
        <f t="shared" si="0"/>
        <v>0.5468099395567495</v>
      </c>
      <c r="L32" s="2"/>
      <c r="M32" s="2"/>
      <c r="N32" s="2"/>
      <c r="Q32" s="2" t="s">
        <v>85</v>
      </c>
      <c r="R32" s="2">
        <v>7098</v>
      </c>
      <c r="S32" s="78">
        <v>0.585517047055509</v>
      </c>
      <c r="U32" s="2" t="s">
        <v>85</v>
      </c>
      <c r="V32" s="2">
        <v>7545</v>
      </c>
      <c r="W32" s="78">
        <v>0.54446653412856205</v>
      </c>
    </row>
    <row r="33" spans="1:23" x14ac:dyDescent="0.25">
      <c r="A33" s="162"/>
      <c r="B33" s="162"/>
      <c r="C33" s="162"/>
      <c r="D33" s="162"/>
      <c r="E33" s="162"/>
      <c r="F33" s="162"/>
      <c r="I33" s="2" t="s">
        <v>86</v>
      </c>
      <c r="J33" s="2">
        <v>4245</v>
      </c>
      <c r="K33" s="78">
        <f t="shared" si="0"/>
        <v>0.95901060070671373</v>
      </c>
      <c r="L33" s="2"/>
      <c r="M33" s="2"/>
      <c r="N33" s="2"/>
      <c r="Q33" s="2" t="s">
        <v>86</v>
      </c>
      <c r="R33" s="2">
        <v>4333</v>
      </c>
      <c r="S33" s="78">
        <v>0.95915070390029999</v>
      </c>
      <c r="U33" s="2" t="s">
        <v>86</v>
      </c>
      <c r="V33" s="2">
        <v>4236</v>
      </c>
      <c r="W33" s="78">
        <v>0.96978281397544897</v>
      </c>
    </row>
    <row r="34" spans="1:23" x14ac:dyDescent="0.25">
      <c r="A34" s="162"/>
      <c r="B34" s="162"/>
      <c r="C34" s="162"/>
      <c r="D34" s="162"/>
      <c r="E34" s="162"/>
      <c r="F34" s="162"/>
      <c r="I34" s="2" t="s">
        <v>87</v>
      </c>
      <c r="J34" s="2">
        <v>5702</v>
      </c>
      <c r="K34" s="78">
        <f t="shared" si="0"/>
        <v>0.71396001403016485</v>
      </c>
      <c r="L34" s="2"/>
      <c r="M34" s="2"/>
      <c r="N34" s="2"/>
      <c r="Q34" s="2" t="s">
        <v>87</v>
      </c>
      <c r="R34" s="2">
        <v>5706</v>
      </c>
      <c r="S34" s="78">
        <v>0.72835611636873498</v>
      </c>
      <c r="U34" s="2" t="s">
        <v>87</v>
      </c>
      <c r="V34" s="2">
        <v>5916</v>
      </c>
      <c r="W34" s="78">
        <v>0.69438810006761298</v>
      </c>
    </row>
    <row r="35" spans="1:23" x14ac:dyDescent="0.25">
      <c r="I35" s="2" t="s">
        <v>88</v>
      </c>
      <c r="J35" s="2">
        <v>6396</v>
      </c>
      <c r="K35" s="78">
        <f t="shared" si="0"/>
        <v>0.63649155722326456</v>
      </c>
      <c r="L35" s="2"/>
      <c r="M35" s="2"/>
      <c r="N35" s="2"/>
      <c r="Q35" s="2" t="s">
        <v>88</v>
      </c>
      <c r="R35" s="2">
        <v>6380</v>
      </c>
      <c r="S35" s="78">
        <v>0.65141065830721001</v>
      </c>
      <c r="U35" s="2" t="s">
        <v>88</v>
      </c>
      <c r="V35" s="2">
        <v>6405</v>
      </c>
      <c r="W35" s="78">
        <v>0.64137392661982795</v>
      </c>
    </row>
    <row r="36" spans="1:23" x14ac:dyDescent="0.25">
      <c r="A36" s="161" t="s">
        <v>89</v>
      </c>
      <c r="B36" s="159"/>
      <c r="C36" s="159"/>
      <c r="D36" s="159"/>
      <c r="E36" s="159"/>
      <c r="F36" s="159"/>
      <c r="I36" s="2" t="s">
        <v>90</v>
      </c>
      <c r="J36" s="2">
        <v>8568</v>
      </c>
      <c r="K36" s="78">
        <f t="shared" si="0"/>
        <v>0.47514005602240894</v>
      </c>
      <c r="L36" s="2"/>
      <c r="M36" s="2"/>
      <c r="N36" s="2"/>
      <c r="Q36" s="2" t="s">
        <v>90</v>
      </c>
      <c r="R36" s="2">
        <v>8066</v>
      </c>
      <c r="S36" s="78">
        <v>0.51524919414827697</v>
      </c>
      <c r="U36" s="2" t="s">
        <v>90</v>
      </c>
      <c r="V36" s="2">
        <v>8313</v>
      </c>
      <c r="W36" s="78">
        <v>0.49416576446529498</v>
      </c>
    </row>
    <row r="37" spans="1:23" x14ac:dyDescent="0.25">
      <c r="I37" s="2" t="s">
        <v>91</v>
      </c>
      <c r="J37" s="2">
        <v>2158</v>
      </c>
      <c r="K37" s="78">
        <f t="shared" si="0"/>
        <v>1.886468952734013</v>
      </c>
      <c r="L37" s="2"/>
      <c r="M37" s="2"/>
      <c r="N37" s="2"/>
      <c r="Q37" s="2" t="s">
        <v>91</v>
      </c>
      <c r="R37" s="2">
        <v>2373</v>
      </c>
      <c r="S37" s="78">
        <v>1.7513695743784199</v>
      </c>
      <c r="U37" s="2" t="s">
        <v>91</v>
      </c>
      <c r="V37" s="2">
        <v>2085</v>
      </c>
      <c r="W37" s="78">
        <v>1.9702637889688299</v>
      </c>
    </row>
    <row r="38" spans="1:23" x14ac:dyDescent="0.25">
      <c r="I38" s="2" t="s">
        <v>92</v>
      </c>
      <c r="J38" s="2">
        <v>4757</v>
      </c>
      <c r="K38" s="78">
        <f t="shared" si="0"/>
        <v>0.85579146520916549</v>
      </c>
      <c r="L38" s="2"/>
      <c r="M38" s="2"/>
      <c r="N38" s="2"/>
      <c r="Q38" s="2" t="s">
        <v>92</v>
      </c>
      <c r="R38" s="2">
        <v>5102</v>
      </c>
      <c r="S38" s="78">
        <v>0.81458251666013304</v>
      </c>
      <c r="U38" s="2" t="s">
        <v>92</v>
      </c>
      <c r="V38" s="2">
        <v>4971</v>
      </c>
      <c r="W38" s="78">
        <v>0.82639307986320698</v>
      </c>
    </row>
    <row r="39" spans="1:23" x14ac:dyDescent="0.25">
      <c r="I39" s="2" t="s">
        <v>93</v>
      </c>
      <c r="J39" s="2">
        <v>8076</v>
      </c>
      <c r="K39" s="78">
        <f t="shared" si="0"/>
        <v>0.50408618127786031</v>
      </c>
      <c r="L39" s="2"/>
      <c r="M39" s="2"/>
      <c r="N39" s="2"/>
      <c r="Q39" s="2" t="s">
        <v>93</v>
      </c>
      <c r="R39" s="2">
        <v>7844</v>
      </c>
      <c r="S39" s="78">
        <v>0.529831718510964</v>
      </c>
      <c r="U39" s="2" t="s">
        <v>93</v>
      </c>
      <c r="V39" s="2">
        <v>8136</v>
      </c>
      <c r="W39" s="78">
        <v>0.50491642084562405</v>
      </c>
    </row>
    <row r="40" spans="1:23" x14ac:dyDescent="0.25">
      <c r="I40" s="2" t="s">
        <v>94</v>
      </c>
      <c r="J40" s="2">
        <v>5837</v>
      </c>
      <c r="K40" s="78">
        <f t="shared" si="0"/>
        <v>0.69744731882816513</v>
      </c>
      <c r="L40" s="2"/>
      <c r="M40" s="2"/>
      <c r="N40" s="2"/>
      <c r="Q40" s="2" t="s">
        <v>94</v>
      </c>
      <c r="R40" s="2">
        <v>6186</v>
      </c>
      <c r="S40" s="78">
        <v>0.67183963789201395</v>
      </c>
      <c r="U40" s="2" t="s">
        <v>94</v>
      </c>
      <c r="V40" s="2">
        <v>6169</v>
      </c>
      <c r="W40" s="78">
        <v>0.66591019614199998</v>
      </c>
    </row>
    <row r="41" spans="1:23" x14ac:dyDescent="0.25">
      <c r="I41" s="2" t="s">
        <v>95</v>
      </c>
      <c r="J41" s="2">
        <v>3590</v>
      </c>
      <c r="K41" s="78">
        <f t="shared" si="0"/>
        <v>1.1339832869080779</v>
      </c>
      <c r="L41" s="2"/>
      <c r="M41" s="2"/>
      <c r="N41" s="2"/>
      <c r="Q41" s="2" t="s">
        <v>95</v>
      </c>
      <c r="R41" s="2">
        <v>3680</v>
      </c>
      <c r="S41" s="78">
        <v>1.12934782608696</v>
      </c>
      <c r="U41" s="2" t="s">
        <v>95</v>
      </c>
      <c r="V41" s="2">
        <v>3677</v>
      </c>
      <c r="W41" s="78">
        <v>1.11721512102257</v>
      </c>
    </row>
    <row r="42" spans="1:23" x14ac:dyDescent="0.25">
      <c r="I42" s="2" t="s">
        <v>96</v>
      </c>
      <c r="J42" s="2">
        <v>6846</v>
      </c>
      <c r="K42" s="78">
        <f t="shared" si="0"/>
        <v>0.59465381244522353</v>
      </c>
      <c r="L42" s="2"/>
      <c r="M42" s="2"/>
      <c r="N42" s="2"/>
      <c r="Q42" s="2" t="s">
        <v>96</v>
      </c>
      <c r="R42" s="2">
        <v>6719</v>
      </c>
      <c r="S42" s="78">
        <v>0.61854442625390704</v>
      </c>
      <c r="U42" s="2" t="s">
        <v>96</v>
      </c>
      <c r="V42" s="2">
        <v>7018</v>
      </c>
      <c r="W42" s="78">
        <v>0.58535195212311197</v>
      </c>
    </row>
    <row r="43" spans="1:23" x14ac:dyDescent="0.25">
      <c r="I43" s="2" t="s">
        <v>97</v>
      </c>
      <c r="J43" s="2">
        <v>4822</v>
      </c>
      <c r="K43" s="78">
        <f t="shared" si="0"/>
        <v>0.84425549564496061</v>
      </c>
      <c r="L43" s="2"/>
      <c r="M43" s="2"/>
      <c r="N43" s="2"/>
      <c r="Q43" s="2" t="s">
        <v>97</v>
      </c>
      <c r="R43" s="2">
        <v>4895</v>
      </c>
      <c r="S43" s="78">
        <v>0.84902962206332999</v>
      </c>
      <c r="U43" s="2" t="s">
        <v>97</v>
      </c>
      <c r="V43" s="2">
        <v>4929</v>
      </c>
      <c r="W43" s="78">
        <v>0.83343477378778696</v>
      </c>
    </row>
    <row r="44" spans="1:23" x14ac:dyDescent="0.25">
      <c r="I44" s="2" t="s">
        <v>98</v>
      </c>
      <c r="J44" s="2">
        <v>4449</v>
      </c>
      <c r="K44" s="78">
        <f t="shared" si="0"/>
        <v>0.91503708698583952</v>
      </c>
      <c r="L44" s="2"/>
      <c r="M44" s="2"/>
      <c r="N44" s="2"/>
      <c r="Q44" s="2" t="s">
        <v>98</v>
      </c>
      <c r="R44" s="2">
        <v>4556</v>
      </c>
      <c r="S44" s="78">
        <v>0.91220368744512703</v>
      </c>
      <c r="U44" s="2" t="s">
        <v>98</v>
      </c>
      <c r="V44" s="2">
        <v>4426</v>
      </c>
      <c r="W44" s="78">
        <v>0.92815183009489399</v>
      </c>
    </row>
    <row r="45" spans="1:23" x14ac:dyDescent="0.25">
      <c r="I45" s="2" t="s">
        <v>99</v>
      </c>
      <c r="J45" s="2">
        <v>5292</v>
      </c>
      <c r="K45" s="78">
        <f t="shared" si="0"/>
        <v>0.76927437641723351</v>
      </c>
      <c r="L45" s="2"/>
      <c r="M45" s="2"/>
      <c r="N45" s="2"/>
      <c r="Q45" s="2" t="s">
        <v>99</v>
      </c>
      <c r="R45" s="2">
        <v>5310</v>
      </c>
      <c r="S45" s="78">
        <v>0.78267419962335205</v>
      </c>
      <c r="U45" s="2" t="s">
        <v>99</v>
      </c>
      <c r="V45" s="2">
        <v>5509</v>
      </c>
      <c r="W45" s="78">
        <v>0.74568887275367601</v>
      </c>
    </row>
    <row r="46" spans="1:23" x14ac:dyDescent="0.25">
      <c r="I46" s="2" t="s">
        <v>100</v>
      </c>
      <c r="J46" s="2">
        <v>3080</v>
      </c>
      <c r="K46" s="78">
        <f t="shared" si="0"/>
        <v>1.3217532467532467</v>
      </c>
      <c r="L46" s="2"/>
      <c r="M46" s="2"/>
      <c r="N46" s="2"/>
      <c r="Q46" s="2" t="s">
        <v>100</v>
      </c>
      <c r="R46" s="2">
        <v>3306</v>
      </c>
      <c r="S46" s="78">
        <v>1.25710828796128</v>
      </c>
      <c r="U46" s="2" t="s">
        <v>100</v>
      </c>
      <c r="V46" s="2">
        <v>3054</v>
      </c>
      <c r="W46" s="78">
        <v>1.3451211525867699</v>
      </c>
    </row>
    <row r="47" spans="1:23" x14ac:dyDescent="0.25">
      <c r="I47" s="2" t="s">
        <v>101</v>
      </c>
      <c r="J47" s="2">
        <v>9139</v>
      </c>
      <c r="K47" s="78">
        <f t="shared" si="0"/>
        <v>0.44545355071670861</v>
      </c>
      <c r="L47" s="2"/>
      <c r="M47" s="2"/>
      <c r="N47" s="2"/>
      <c r="Q47" s="2" t="s">
        <v>101</v>
      </c>
      <c r="R47" s="2">
        <v>8502</v>
      </c>
      <c r="S47" s="78">
        <v>0.48882615855092898</v>
      </c>
      <c r="U47" s="2" t="s">
        <v>101</v>
      </c>
      <c r="V47" s="2">
        <v>9216</v>
      </c>
      <c r="W47" s="78">
        <v>0.44574652777777801</v>
      </c>
    </row>
    <row r="48" spans="1:23" x14ac:dyDescent="0.25">
      <c r="I48" s="2" t="s">
        <v>102</v>
      </c>
      <c r="J48" s="2">
        <v>5279</v>
      </c>
      <c r="K48" s="78">
        <f t="shared" si="0"/>
        <v>0.77116878196628147</v>
      </c>
      <c r="L48" s="2"/>
      <c r="M48" s="2"/>
      <c r="N48" s="2"/>
      <c r="Q48" s="2" t="s">
        <v>102</v>
      </c>
      <c r="R48" s="2">
        <v>5433</v>
      </c>
      <c r="S48" s="78">
        <v>0.76495490520890896</v>
      </c>
      <c r="U48" s="2" t="s">
        <v>102</v>
      </c>
      <c r="V48" s="2">
        <v>5268</v>
      </c>
      <c r="W48" s="78">
        <v>0.77980258162490501</v>
      </c>
    </row>
    <row r="49" spans="9:23" x14ac:dyDescent="0.25">
      <c r="I49" s="2" t="s">
        <v>103</v>
      </c>
      <c r="J49" s="2">
        <v>3408</v>
      </c>
      <c r="K49" s="78">
        <f t="shared" si="0"/>
        <v>1.1945422535211268</v>
      </c>
      <c r="L49" s="2"/>
      <c r="M49" s="2"/>
      <c r="N49" s="2"/>
      <c r="Q49" s="2" t="s">
        <v>103</v>
      </c>
      <c r="R49" s="2">
        <v>3960</v>
      </c>
      <c r="S49" s="78">
        <v>1.0494949494949499</v>
      </c>
      <c r="U49" s="2" t="s">
        <v>103</v>
      </c>
      <c r="V49" s="2">
        <v>3586</v>
      </c>
      <c r="W49" s="78">
        <v>1.14556609035137</v>
      </c>
    </row>
    <row r="50" spans="9:23" x14ac:dyDescent="0.25">
      <c r="I50" s="2" t="s">
        <v>104</v>
      </c>
      <c r="J50" s="2">
        <v>5503</v>
      </c>
      <c r="K50" s="78">
        <f t="shared" si="0"/>
        <v>0.73977830274395784</v>
      </c>
      <c r="L50" s="2"/>
      <c r="M50" s="2"/>
      <c r="N50" s="2"/>
      <c r="Q50" s="2" t="s">
        <v>104</v>
      </c>
      <c r="R50" s="2">
        <v>5097</v>
      </c>
      <c r="S50" s="78">
        <v>0.81538159701785395</v>
      </c>
      <c r="U50" s="2" t="s">
        <v>104</v>
      </c>
      <c r="V50" s="2">
        <v>5382</v>
      </c>
      <c r="W50" s="78">
        <v>0.76328502415458899</v>
      </c>
    </row>
    <row r="51" spans="9:23" x14ac:dyDescent="0.25">
      <c r="I51" s="2" t="s">
        <v>105</v>
      </c>
      <c r="J51" s="2">
        <v>5403</v>
      </c>
      <c r="K51" s="78">
        <f t="shared" si="0"/>
        <v>0.75347029428095502</v>
      </c>
      <c r="L51" s="2"/>
      <c r="M51" s="2"/>
      <c r="N51" s="2"/>
      <c r="Q51" s="2" t="s">
        <v>105</v>
      </c>
      <c r="R51" s="2">
        <v>5370</v>
      </c>
      <c r="S51" s="78">
        <v>0.77392923649906897</v>
      </c>
      <c r="U51" s="2" t="s">
        <v>105</v>
      </c>
      <c r="V51" s="2">
        <v>5334</v>
      </c>
      <c r="W51" s="78">
        <v>0.77015373078365201</v>
      </c>
    </row>
    <row r="52" spans="9:23" x14ac:dyDescent="0.25">
      <c r="I52" s="2" t="s">
        <v>106</v>
      </c>
      <c r="J52" s="2">
        <v>5532</v>
      </c>
      <c r="K52" s="78">
        <f t="shared" si="0"/>
        <v>0.73590021691973972</v>
      </c>
      <c r="L52" s="2"/>
      <c r="M52" s="2"/>
      <c r="N52" s="2"/>
      <c r="Q52" s="2" t="s">
        <v>106</v>
      </c>
      <c r="R52" s="2">
        <v>5375</v>
      </c>
      <c r="S52" s="78">
        <v>0.77320930232558105</v>
      </c>
      <c r="U52" s="2" t="s">
        <v>106</v>
      </c>
      <c r="V52" s="2">
        <v>5551</v>
      </c>
      <c r="W52" s="78">
        <v>0.74004683840749397</v>
      </c>
    </row>
    <row r="53" spans="9:23" x14ac:dyDescent="0.25">
      <c r="I53" s="2" t="s">
        <v>107</v>
      </c>
      <c r="J53" s="2">
        <v>2373</v>
      </c>
      <c r="K53" s="78">
        <f t="shared" si="0"/>
        <v>1.7155499367888749</v>
      </c>
      <c r="L53" s="2"/>
      <c r="M53" s="2"/>
      <c r="N53" s="2"/>
      <c r="Q53" s="2" t="s">
        <v>107</v>
      </c>
      <c r="R53" s="2">
        <v>2605</v>
      </c>
      <c r="S53" s="78">
        <v>1.59539347408829</v>
      </c>
      <c r="U53" s="2" t="s">
        <v>107</v>
      </c>
      <c r="V53" s="2">
        <v>2378</v>
      </c>
      <c r="W53" s="78">
        <v>1.7275021026072299</v>
      </c>
    </row>
    <row r="54" spans="9:23" x14ac:dyDescent="0.25">
      <c r="I54" s="2" t="s">
        <v>108</v>
      </c>
      <c r="J54" s="2">
        <v>7221</v>
      </c>
      <c r="K54" s="78">
        <f t="shared" si="0"/>
        <v>0.56377233070211885</v>
      </c>
      <c r="L54" s="2"/>
      <c r="M54" s="2"/>
      <c r="N54" s="2"/>
      <c r="Q54" s="2" t="s">
        <v>108</v>
      </c>
      <c r="R54" s="2">
        <v>7217</v>
      </c>
      <c r="S54" s="78">
        <v>0.57586254676458404</v>
      </c>
      <c r="U54" s="2" t="s">
        <v>108</v>
      </c>
      <c r="V54" s="2">
        <v>7525</v>
      </c>
      <c r="W54" s="78">
        <v>0.54591362126245802</v>
      </c>
    </row>
    <row r="55" spans="9:23" x14ac:dyDescent="0.25">
      <c r="I55" s="2" t="s">
        <v>109</v>
      </c>
      <c r="J55" s="2">
        <v>3601</v>
      </c>
      <c r="K55" s="78">
        <f t="shared" si="0"/>
        <v>1.1305193001943905</v>
      </c>
      <c r="L55" s="2"/>
      <c r="M55" s="2"/>
      <c r="N55" s="2"/>
      <c r="Q55" s="2" t="s">
        <v>109</v>
      </c>
      <c r="R55" s="2">
        <v>3859</v>
      </c>
      <c r="S55" s="78">
        <v>1.0769629437678201</v>
      </c>
      <c r="U55" s="2" t="s">
        <v>109</v>
      </c>
      <c r="V55" s="2">
        <v>3602</v>
      </c>
      <c r="W55" s="78">
        <v>1.14047751249306</v>
      </c>
    </row>
    <row r="56" spans="9:23" x14ac:dyDescent="0.25">
      <c r="I56" s="2" t="s">
        <v>110</v>
      </c>
      <c r="J56" s="2">
        <v>1637</v>
      </c>
      <c r="K56" s="78">
        <f t="shared" si="0"/>
        <v>2.4868662186927306</v>
      </c>
      <c r="L56" s="2"/>
      <c r="M56" s="2"/>
      <c r="N56" s="2"/>
      <c r="Q56" s="2" t="s">
        <v>110</v>
      </c>
      <c r="R56" s="2">
        <v>1876</v>
      </c>
      <c r="S56" s="78">
        <v>2.2153518123667402</v>
      </c>
      <c r="U56" s="2" t="s">
        <v>110</v>
      </c>
      <c r="V56" s="2">
        <v>1637</v>
      </c>
      <c r="W56" s="78">
        <v>2.5094685400122199</v>
      </c>
    </row>
    <row r="57" spans="9:23" x14ac:dyDescent="0.25">
      <c r="I57" s="2" t="s">
        <v>111</v>
      </c>
      <c r="J57" s="2">
        <v>6534</v>
      </c>
      <c r="K57" s="78">
        <f t="shared" si="0"/>
        <v>0.62304866850321394</v>
      </c>
      <c r="L57" s="2"/>
      <c r="M57" s="2"/>
      <c r="N57" s="2"/>
      <c r="Q57" s="2" t="s">
        <v>111</v>
      </c>
      <c r="R57" s="2">
        <v>6308</v>
      </c>
      <c r="S57" s="78">
        <v>0.65884590995561199</v>
      </c>
      <c r="U57" s="2" t="s">
        <v>111</v>
      </c>
      <c r="V57" s="2">
        <v>6489</v>
      </c>
      <c r="W57" s="78">
        <v>0.63307135151795302</v>
      </c>
    </row>
    <row r="58" spans="9:23" x14ac:dyDescent="0.25">
      <c r="I58" s="2" t="s">
        <v>112</v>
      </c>
      <c r="J58" s="2">
        <v>7611</v>
      </c>
      <c r="K58" s="78">
        <f t="shared" si="0"/>
        <v>0.53488372093023251</v>
      </c>
      <c r="L58" s="2"/>
      <c r="M58" s="2"/>
      <c r="N58" s="2"/>
      <c r="Q58" s="2" t="s">
        <v>112</v>
      </c>
      <c r="R58" s="2">
        <v>7476</v>
      </c>
      <c r="S58" s="78">
        <v>0.55591225254146603</v>
      </c>
      <c r="U58" s="2" t="s">
        <v>112</v>
      </c>
      <c r="V58" s="2">
        <v>7745</v>
      </c>
      <c r="W58" s="78">
        <v>0.53040671400903805</v>
      </c>
    </row>
    <row r="59" spans="9:23" x14ac:dyDescent="0.25">
      <c r="I59" s="2" t="s">
        <v>113</v>
      </c>
      <c r="J59" s="2">
        <v>3837</v>
      </c>
      <c r="K59" s="78">
        <f t="shared" si="0"/>
        <v>1.0609851446442533</v>
      </c>
      <c r="L59" s="2"/>
      <c r="M59" s="2"/>
      <c r="N59" s="2"/>
      <c r="Q59" s="2" t="s">
        <v>113</v>
      </c>
      <c r="R59" s="2">
        <v>4013</v>
      </c>
      <c r="S59" s="78">
        <v>1.03563418888612</v>
      </c>
      <c r="U59" s="2" t="s">
        <v>113</v>
      </c>
      <c r="V59" s="2">
        <v>3846</v>
      </c>
      <c r="W59" s="78">
        <v>1.068122724909</v>
      </c>
    </row>
    <row r="60" spans="9:23" x14ac:dyDescent="0.25">
      <c r="I60" s="2" t="s">
        <v>114</v>
      </c>
      <c r="J60" s="2">
        <v>5764</v>
      </c>
      <c r="K60" s="78">
        <f t="shared" si="0"/>
        <v>0.70628036086051349</v>
      </c>
      <c r="L60" s="2"/>
      <c r="M60" s="2"/>
      <c r="N60" s="2"/>
      <c r="Q60" s="2" t="s">
        <v>114</v>
      </c>
      <c r="R60" s="2">
        <v>5340</v>
      </c>
      <c r="S60" s="78">
        <v>0.77827715355805205</v>
      </c>
      <c r="U60" s="2" t="s">
        <v>114</v>
      </c>
      <c r="V60" s="2">
        <v>5472</v>
      </c>
      <c r="W60" s="78">
        <v>0.75073099415204703</v>
      </c>
    </row>
    <row r="61" spans="9:23" x14ac:dyDescent="0.25">
      <c r="I61" s="2" t="s">
        <v>115</v>
      </c>
      <c r="J61" s="2">
        <v>4645</v>
      </c>
      <c r="K61" s="78">
        <f t="shared" si="0"/>
        <v>0.87642626480086117</v>
      </c>
      <c r="L61" s="2"/>
      <c r="M61" s="2"/>
      <c r="N61" s="2"/>
      <c r="Q61" s="2" t="s">
        <v>115</v>
      </c>
      <c r="R61" s="2">
        <v>4926</v>
      </c>
      <c r="S61" s="78">
        <v>0.84368656110434403</v>
      </c>
      <c r="U61" s="2" t="s">
        <v>115</v>
      </c>
      <c r="V61" s="2">
        <v>4686</v>
      </c>
      <c r="W61" s="78">
        <v>0.87665386256935596</v>
      </c>
    </row>
    <row r="62" spans="9:23" x14ac:dyDescent="0.25">
      <c r="I62" s="2" t="s">
        <v>116</v>
      </c>
      <c r="J62" s="2">
        <v>7396</v>
      </c>
      <c r="K62" s="78">
        <f t="shared" si="0"/>
        <v>0.55043266630611143</v>
      </c>
      <c r="L62" s="2"/>
      <c r="M62" s="2"/>
      <c r="N62" s="2"/>
      <c r="Q62" s="2" t="s">
        <v>116</v>
      </c>
      <c r="R62" s="2">
        <v>7225</v>
      </c>
      <c r="S62" s="78">
        <v>0.57522491349480998</v>
      </c>
      <c r="U62" s="2" t="s">
        <v>116</v>
      </c>
      <c r="V62" s="2">
        <v>7338</v>
      </c>
      <c r="W62" s="78">
        <v>0.55982556554919605</v>
      </c>
    </row>
    <row r="63" spans="9:23" x14ac:dyDescent="0.25">
      <c r="I63" s="2" t="s">
        <v>117</v>
      </c>
      <c r="J63" s="2">
        <v>7615</v>
      </c>
      <c r="K63" s="78">
        <f t="shared" si="0"/>
        <v>0.53460275771503607</v>
      </c>
      <c r="L63" s="2"/>
      <c r="M63" s="2"/>
      <c r="N63" s="2"/>
      <c r="Q63" s="2" t="s">
        <v>117</v>
      </c>
      <c r="R63" s="2">
        <v>7865</v>
      </c>
      <c r="S63" s="78">
        <v>0.528417037507947</v>
      </c>
      <c r="U63" s="2" t="s">
        <v>117</v>
      </c>
      <c r="V63" s="2">
        <v>8091</v>
      </c>
      <c r="W63" s="78">
        <v>0.50772463230750198</v>
      </c>
    </row>
    <row r="64" spans="9:23" x14ac:dyDescent="0.25">
      <c r="I64" s="3" t="s">
        <v>118</v>
      </c>
      <c r="J64" s="104">
        <v>4071</v>
      </c>
      <c r="K64" s="81">
        <f t="shared" si="0"/>
        <v>1</v>
      </c>
      <c r="Q64" s="3" t="s">
        <v>118</v>
      </c>
      <c r="R64" s="104">
        <v>4156</v>
      </c>
      <c r="S64" s="81">
        <v>1</v>
      </c>
      <c r="U64" s="3" t="s">
        <v>118</v>
      </c>
      <c r="V64" s="104">
        <v>4108</v>
      </c>
      <c r="W64" s="81">
        <v>1</v>
      </c>
    </row>
  </sheetData>
  <mergeCells count="20">
    <mergeCell ref="Q11:S11"/>
    <mergeCell ref="U11:W11"/>
    <mergeCell ref="A3:F3"/>
    <mergeCell ref="A4:F4"/>
    <mergeCell ref="A5:F6"/>
    <mergeCell ref="I3:N3"/>
    <mergeCell ref="I4:N4"/>
    <mergeCell ref="I5:N5"/>
    <mergeCell ref="I6:N6"/>
    <mergeCell ref="A26:F27"/>
    <mergeCell ref="A28:F31"/>
    <mergeCell ref="A36:F36"/>
    <mergeCell ref="A32:F34"/>
    <mergeCell ref="I7:N7"/>
    <mergeCell ref="I8:N10"/>
    <mergeCell ref="A22:F23"/>
    <mergeCell ref="A24:F25"/>
    <mergeCell ref="A7:F9"/>
    <mergeCell ref="A11:F20"/>
    <mergeCell ref="I11:K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A73F4-F180-485D-A7DE-139759FD5414}">
  <sheetPr>
    <tabColor theme="8"/>
  </sheetPr>
  <dimension ref="A1:N102"/>
  <sheetViews>
    <sheetView tabSelected="1" topLeftCell="A61" zoomScaleNormal="100" workbookViewId="0">
      <selection activeCell="B66" sqref="B66"/>
    </sheetView>
  </sheetViews>
  <sheetFormatPr defaultColWidth="8.7109375" defaultRowHeight="12.75" x14ac:dyDescent="0.2"/>
  <cols>
    <col min="1" max="1" width="48.140625" style="1" customWidth="1"/>
    <col min="2" max="2" width="17.5703125" style="2" bestFit="1" customWidth="1"/>
    <col min="3" max="9" width="17.5703125" style="2" customWidth="1"/>
    <col min="10" max="10" width="44.7109375" style="2" customWidth="1"/>
    <col min="11" max="11" width="59.28515625" style="1" customWidth="1"/>
    <col min="12" max="16384" width="8.7109375" style="2"/>
  </cols>
  <sheetData>
    <row r="1" spans="1:11" ht="32.1" customHeight="1" x14ac:dyDescent="0.2">
      <c r="A1" s="190" t="s">
        <v>119</v>
      </c>
      <c r="B1" s="190"/>
      <c r="C1" s="190"/>
      <c r="D1" s="190"/>
      <c r="E1" s="190"/>
      <c r="F1" s="190"/>
      <c r="G1" s="190"/>
      <c r="H1" s="190"/>
      <c r="I1" s="190"/>
      <c r="J1" s="190"/>
      <c r="K1" s="191"/>
    </row>
    <row r="2" spans="1:11" x14ac:dyDescent="0.2">
      <c r="K2" s="4"/>
    </row>
    <row r="3" spans="1:11" s="18" customFormat="1" ht="18" x14ac:dyDescent="0.25">
      <c r="A3" s="22" t="s">
        <v>120</v>
      </c>
      <c r="B3" s="26"/>
      <c r="C3" s="26"/>
      <c r="D3" s="26"/>
      <c r="E3" s="26"/>
      <c r="F3" s="26"/>
      <c r="G3" s="26"/>
      <c r="H3" s="26"/>
      <c r="I3" s="26"/>
      <c r="J3" s="22"/>
      <c r="K3" s="27"/>
    </row>
    <row r="4" spans="1:11" s="3" customFormat="1" x14ac:dyDescent="0.2">
      <c r="A4" s="5" t="s">
        <v>121</v>
      </c>
      <c r="B4" s="134" t="s">
        <v>122</v>
      </c>
      <c r="C4" s="192"/>
      <c r="D4" s="192"/>
      <c r="E4" s="192"/>
      <c r="F4" s="192"/>
      <c r="G4" s="192"/>
      <c r="H4" s="192"/>
      <c r="I4" s="135"/>
      <c r="J4" s="95" t="s">
        <v>123</v>
      </c>
      <c r="K4" s="5" t="s">
        <v>124</v>
      </c>
    </row>
    <row r="5" spans="1:11" s="3" customFormat="1" x14ac:dyDescent="0.2">
      <c r="A5" s="5"/>
      <c r="B5" s="85" t="s">
        <v>125</v>
      </c>
      <c r="C5" s="85" t="s">
        <v>126</v>
      </c>
      <c r="D5" s="85" t="s">
        <v>127</v>
      </c>
      <c r="E5" s="85" t="s">
        <v>128</v>
      </c>
      <c r="F5" s="85" t="s">
        <v>129</v>
      </c>
      <c r="G5" s="85" t="s">
        <v>130</v>
      </c>
      <c r="H5" s="85" t="s">
        <v>131</v>
      </c>
      <c r="I5" s="85" t="s">
        <v>132</v>
      </c>
      <c r="J5" s="95"/>
      <c r="K5" s="5"/>
    </row>
    <row r="6" spans="1:11" ht="36" customHeight="1" x14ac:dyDescent="0.2">
      <c r="A6" s="86" t="s">
        <v>133</v>
      </c>
      <c r="B6" s="61"/>
      <c r="C6" s="61"/>
      <c r="D6" s="61"/>
      <c r="E6" s="62"/>
      <c r="F6" s="61"/>
      <c r="G6" s="61"/>
      <c r="H6" s="62"/>
      <c r="I6" s="62"/>
      <c r="J6" s="6" t="s">
        <v>134</v>
      </c>
      <c r="K6" s="6" t="s">
        <v>135</v>
      </c>
    </row>
    <row r="7" spans="1:11" ht="87" customHeight="1" x14ac:dyDescent="0.2">
      <c r="A7" s="86" t="s">
        <v>136</v>
      </c>
      <c r="B7" s="63"/>
      <c r="C7" s="63"/>
      <c r="D7" s="63"/>
      <c r="E7" s="63"/>
      <c r="F7" s="63"/>
      <c r="G7" s="63"/>
      <c r="H7" s="63"/>
      <c r="I7" s="63"/>
      <c r="J7" s="6" t="s">
        <v>137</v>
      </c>
      <c r="K7" s="6" t="s">
        <v>138</v>
      </c>
    </row>
    <row r="8" spans="1:11" ht="90.75" customHeight="1" x14ac:dyDescent="0.2">
      <c r="A8" s="86" t="s">
        <v>139</v>
      </c>
      <c r="B8" s="63"/>
      <c r="C8" s="63"/>
      <c r="D8" s="63"/>
      <c r="E8" s="63"/>
      <c r="F8" s="63"/>
      <c r="G8" s="63"/>
      <c r="H8" s="63"/>
      <c r="I8" s="63"/>
      <c r="J8" s="6" t="s">
        <v>140</v>
      </c>
      <c r="K8" s="6" t="s">
        <v>141</v>
      </c>
    </row>
    <row r="9" spans="1:11" ht="49.5" customHeight="1" x14ac:dyDescent="0.2">
      <c r="A9" s="86" t="s">
        <v>142</v>
      </c>
      <c r="B9" s="63"/>
      <c r="C9" s="63"/>
      <c r="D9" s="63"/>
      <c r="E9" s="64"/>
      <c r="F9" s="63"/>
      <c r="G9" s="63"/>
      <c r="H9" s="64"/>
      <c r="I9" s="64"/>
      <c r="J9" s="6" t="s">
        <v>143</v>
      </c>
      <c r="K9" s="6" t="s">
        <v>144</v>
      </c>
    </row>
    <row r="10" spans="1:11" ht="32.25" customHeight="1" x14ac:dyDescent="0.2">
      <c r="A10" s="86" t="s">
        <v>145</v>
      </c>
      <c r="B10" s="63"/>
      <c r="C10" s="63"/>
      <c r="D10" s="63"/>
      <c r="E10" s="64"/>
      <c r="F10" s="63"/>
      <c r="G10" s="63"/>
      <c r="H10" s="64"/>
      <c r="I10" s="64"/>
      <c r="J10" s="6" t="s">
        <v>146</v>
      </c>
      <c r="K10" s="6" t="s">
        <v>147</v>
      </c>
    </row>
    <row r="11" spans="1:11" ht="30.75" customHeight="1" x14ac:dyDescent="0.2">
      <c r="A11" s="86" t="s">
        <v>148</v>
      </c>
      <c r="B11" s="65"/>
      <c r="C11" s="63"/>
      <c r="D11" s="63"/>
      <c r="E11" s="64"/>
      <c r="F11" s="63"/>
      <c r="G11" s="63"/>
      <c r="H11" s="64"/>
      <c r="I11" s="64"/>
      <c r="J11" s="6" t="s">
        <v>149</v>
      </c>
      <c r="K11" s="6" t="s">
        <v>147</v>
      </c>
    </row>
    <row r="12" spans="1:11" ht="31.5" customHeight="1" x14ac:dyDescent="0.2">
      <c r="A12" s="86" t="s">
        <v>150</v>
      </c>
      <c r="B12" s="65"/>
      <c r="C12" s="63"/>
      <c r="D12" s="63"/>
      <c r="E12" s="64"/>
      <c r="F12" s="63"/>
      <c r="G12" s="63"/>
      <c r="H12" s="64"/>
      <c r="I12" s="64"/>
      <c r="J12" s="6" t="s">
        <v>151</v>
      </c>
      <c r="K12" s="6" t="s">
        <v>147</v>
      </c>
    </row>
    <row r="13" spans="1:11" ht="31.5" customHeight="1" x14ac:dyDescent="0.2">
      <c r="A13" s="5" t="s">
        <v>152</v>
      </c>
      <c r="B13" s="41">
        <f>SUM(B6,B9:B12)</f>
        <v>0</v>
      </c>
      <c r="C13" s="41">
        <f t="shared" ref="C13:I13" si="0">SUM(C6,C9:C12)</f>
        <v>0</v>
      </c>
      <c r="D13" s="41">
        <f t="shared" si="0"/>
        <v>0</v>
      </c>
      <c r="E13" s="41">
        <f t="shared" si="0"/>
        <v>0</v>
      </c>
      <c r="F13" s="41">
        <f t="shared" si="0"/>
        <v>0</v>
      </c>
      <c r="G13" s="41">
        <f t="shared" si="0"/>
        <v>0</v>
      </c>
      <c r="H13" s="41">
        <f t="shared" si="0"/>
        <v>0</v>
      </c>
      <c r="I13" s="41">
        <f t="shared" si="0"/>
        <v>0</v>
      </c>
      <c r="J13" s="4"/>
      <c r="K13" s="4"/>
    </row>
    <row r="14" spans="1:11" ht="27" customHeight="1" x14ac:dyDescent="0.2">
      <c r="A14" s="5" t="s">
        <v>153</v>
      </c>
      <c r="B14" s="41">
        <f>SUM(B6:B12)</f>
        <v>0</v>
      </c>
      <c r="C14" s="41">
        <f t="shared" ref="C14:D14" si="1">SUM(C6:C12)</f>
        <v>0</v>
      </c>
      <c r="D14" s="41">
        <f t="shared" si="1"/>
        <v>0</v>
      </c>
      <c r="E14" s="41">
        <f>SUM(E6:E12)</f>
        <v>0</v>
      </c>
      <c r="F14" s="41">
        <f t="shared" ref="F14:G14" si="2">SUM(F6:F12)</f>
        <v>0</v>
      </c>
      <c r="G14" s="41">
        <f t="shared" si="2"/>
        <v>0</v>
      </c>
      <c r="H14" s="41">
        <f>SUM(H6:H12)</f>
        <v>0</v>
      </c>
      <c r="I14" s="41">
        <f>SUM(I6:I12)</f>
        <v>0</v>
      </c>
    </row>
    <row r="15" spans="1:11" x14ac:dyDescent="0.2">
      <c r="K15" s="4"/>
    </row>
    <row r="16" spans="1:11" ht="18" x14ac:dyDescent="0.25">
      <c r="A16" s="22" t="s">
        <v>154</v>
      </c>
      <c r="B16" s="25"/>
      <c r="C16" s="25"/>
      <c r="D16" s="25"/>
      <c r="E16" s="25"/>
      <c r="F16" s="25"/>
      <c r="G16" s="25"/>
      <c r="H16" s="25"/>
      <c r="I16" s="25"/>
      <c r="J16" s="23"/>
      <c r="K16" s="24"/>
    </row>
    <row r="17" spans="1:11" s="3" customFormat="1" ht="15" customHeight="1" x14ac:dyDescent="0.2">
      <c r="A17" s="5" t="s">
        <v>121</v>
      </c>
      <c r="B17" s="142" t="s">
        <v>155</v>
      </c>
      <c r="C17" s="142"/>
      <c r="D17" s="142"/>
      <c r="E17" s="142"/>
      <c r="F17" s="142"/>
      <c r="G17" s="142"/>
      <c r="H17" s="142"/>
      <c r="I17" s="142"/>
      <c r="J17" s="170" t="s">
        <v>156</v>
      </c>
      <c r="K17" s="171"/>
    </row>
    <row r="18" spans="1:11" s="3" customFormat="1" ht="15" customHeight="1" x14ac:dyDescent="0.2">
      <c r="A18" s="5"/>
      <c r="B18" s="85" t="s">
        <v>125</v>
      </c>
      <c r="C18" s="85" t="s">
        <v>126</v>
      </c>
      <c r="D18" s="85" t="s">
        <v>127</v>
      </c>
      <c r="E18" s="85" t="s">
        <v>128</v>
      </c>
      <c r="F18" s="85" t="s">
        <v>129</v>
      </c>
      <c r="G18" s="85" t="s">
        <v>130</v>
      </c>
      <c r="H18" s="85" t="s">
        <v>131</v>
      </c>
      <c r="I18" s="85" t="s">
        <v>132</v>
      </c>
      <c r="J18" s="170"/>
      <c r="K18" s="171"/>
    </row>
    <row r="19" spans="1:11" x14ac:dyDescent="0.2">
      <c r="A19" s="86" t="s">
        <v>157</v>
      </c>
      <c r="B19" s="58"/>
      <c r="C19" s="58"/>
      <c r="D19" s="58"/>
      <c r="E19" s="58"/>
      <c r="F19" s="58"/>
      <c r="G19" s="58"/>
      <c r="H19" s="58"/>
      <c r="I19" s="58"/>
      <c r="J19" s="168" t="s">
        <v>158</v>
      </c>
      <c r="K19" s="169"/>
    </row>
    <row r="20" spans="1:11" x14ac:dyDescent="0.2">
      <c r="A20" s="86" t="s">
        <v>159</v>
      </c>
      <c r="B20" s="58"/>
      <c r="C20" s="58"/>
      <c r="D20" s="58"/>
      <c r="E20" s="58"/>
      <c r="F20" s="58"/>
      <c r="G20" s="58"/>
      <c r="H20" s="58"/>
      <c r="I20" s="58"/>
      <c r="J20" s="168" t="s">
        <v>160</v>
      </c>
      <c r="K20" s="169"/>
    </row>
    <row r="21" spans="1:11" x14ac:dyDescent="0.2">
      <c r="A21" s="86" t="s">
        <v>161</v>
      </c>
      <c r="B21" s="58"/>
      <c r="C21" s="58"/>
      <c r="D21" s="58"/>
      <c r="E21" s="58"/>
      <c r="F21" s="58"/>
      <c r="G21" s="58"/>
      <c r="H21" s="58"/>
      <c r="I21" s="58"/>
      <c r="J21" s="168" t="s">
        <v>162</v>
      </c>
      <c r="K21" s="169"/>
    </row>
    <row r="22" spans="1:11" x14ac:dyDescent="0.2">
      <c r="A22" s="86" t="s">
        <v>163</v>
      </c>
      <c r="B22" s="58"/>
      <c r="C22" s="58"/>
      <c r="D22" s="58"/>
      <c r="E22" s="58"/>
      <c r="F22" s="58"/>
      <c r="G22" s="58"/>
      <c r="H22" s="58"/>
      <c r="I22" s="58"/>
      <c r="J22" s="168" t="s">
        <v>164</v>
      </c>
      <c r="K22" s="169"/>
    </row>
    <row r="23" spans="1:11" x14ac:dyDescent="0.2">
      <c r="A23" s="86" t="s">
        <v>165</v>
      </c>
      <c r="B23" s="58"/>
      <c r="C23" s="58"/>
      <c r="D23" s="58"/>
      <c r="E23" s="58"/>
      <c r="F23" s="58"/>
      <c r="G23" s="58"/>
      <c r="H23" s="58"/>
      <c r="I23" s="58"/>
      <c r="J23" s="168" t="s">
        <v>166</v>
      </c>
      <c r="K23" s="169"/>
    </row>
    <row r="24" spans="1:11" x14ac:dyDescent="0.2">
      <c r="A24" s="86" t="s">
        <v>167</v>
      </c>
      <c r="B24" s="58"/>
      <c r="C24" s="58"/>
      <c r="D24" s="58"/>
      <c r="E24" s="58"/>
      <c r="F24" s="58"/>
      <c r="G24" s="58"/>
      <c r="H24" s="58"/>
      <c r="I24" s="58"/>
      <c r="J24" s="168" t="s">
        <v>168</v>
      </c>
      <c r="K24" s="169"/>
    </row>
    <row r="25" spans="1:11" x14ac:dyDescent="0.2">
      <c r="A25" s="86" t="s">
        <v>169</v>
      </c>
      <c r="B25" s="58"/>
      <c r="C25" s="58"/>
      <c r="D25" s="58"/>
      <c r="E25" s="58"/>
      <c r="F25" s="58"/>
      <c r="G25" s="58"/>
      <c r="H25" s="58"/>
      <c r="I25" s="58"/>
      <c r="J25" s="168" t="s">
        <v>170</v>
      </c>
      <c r="K25" s="169"/>
    </row>
    <row r="26" spans="1:11" x14ac:dyDescent="0.2">
      <c r="A26" s="86" t="s">
        <v>171</v>
      </c>
      <c r="B26" s="58"/>
      <c r="C26" s="58"/>
      <c r="D26" s="58"/>
      <c r="E26" s="58"/>
      <c r="F26" s="58"/>
      <c r="G26" s="58"/>
      <c r="H26" s="58"/>
      <c r="I26" s="58"/>
      <c r="J26" s="168" t="s">
        <v>172</v>
      </c>
      <c r="K26" s="169"/>
    </row>
    <row r="27" spans="1:11" x14ac:dyDescent="0.2">
      <c r="A27" s="86" t="s">
        <v>173</v>
      </c>
      <c r="B27" s="58"/>
      <c r="C27" s="58"/>
      <c r="D27" s="58"/>
      <c r="E27" s="58"/>
      <c r="F27" s="58"/>
      <c r="G27" s="58"/>
      <c r="H27" s="58"/>
      <c r="I27" s="58"/>
      <c r="J27" s="168" t="s">
        <v>174</v>
      </c>
      <c r="K27" s="169"/>
    </row>
    <row r="28" spans="1:11" x14ac:dyDescent="0.2">
      <c r="A28" s="86" t="s">
        <v>175</v>
      </c>
      <c r="B28" s="58"/>
      <c r="C28" s="58"/>
      <c r="D28" s="58"/>
      <c r="E28" s="58"/>
      <c r="F28" s="58"/>
      <c r="G28" s="58"/>
      <c r="H28" s="58"/>
      <c r="I28" s="58"/>
      <c r="J28" s="168" t="s">
        <v>176</v>
      </c>
      <c r="K28" s="169"/>
    </row>
    <row r="29" spans="1:11" x14ac:dyDescent="0.2">
      <c r="A29" s="86" t="s">
        <v>177</v>
      </c>
      <c r="B29" s="58"/>
      <c r="C29" s="58"/>
      <c r="D29" s="58"/>
      <c r="E29" s="58"/>
      <c r="F29" s="58"/>
      <c r="G29" s="58"/>
      <c r="H29" s="58"/>
      <c r="I29" s="58"/>
      <c r="J29" s="168" t="s">
        <v>178</v>
      </c>
      <c r="K29" s="169"/>
    </row>
    <row r="30" spans="1:11" x14ac:dyDescent="0.2">
      <c r="A30" s="86" t="s">
        <v>179</v>
      </c>
      <c r="B30" s="58"/>
      <c r="C30" s="58"/>
      <c r="D30" s="58"/>
      <c r="E30" s="58"/>
      <c r="F30" s="58"/>
      <c r="G30" s="58"/>
      <c r="H30" s="58"/>
      <c r="I30" s="58"/>
      <c r="J30" s="168" t="s">
        <v>180</v>
      </c>
      <c r="K30" s="169"/>
    </row>
    <row r="31" spans="1:11" x14ac:dyDescent="0.2">
      <c r="A31" s="86" t="s">
        <v>181</v>
      </c>
      <c r="B31" s="58"/>
      <c r="C31" s="58"/>
      <c r="D31" s="58"/>
      <c r="E31" s="58"/>
      <c r="F31" s="58"/>
      <c r="G31" s="58"/>
      <c r="H31" s="58"/>
      <c r="I31" s="58"/>
      <c r="J31" s="168" t="s">
        <v>182</v>
      </c>
      <c r="K31" s="169"/>
    </row>
    <row r="32" spans="1:11" x14ac:dyDescent="0.2">
      <c r="A32" s="86" t="s">
        <v>183</v>
      </c>
      <c r="B32" s="58"/>
      <c r="C32" s="58"/>
      <c r="D32" s="58"/>
      <c r="E32" s="58"/>
      <c r="F32" s="58"/>
      <c r="G32" s="58"/>
      <c r="H32" s="58"/>
      <c r="I32" s="58"/>
      <c r="J32" s="168" t="s">
        <v>184</v>
      </c>
      <c r="K32" s="169"/>
    </row>
    <row r="33" spans="1:11" x14ac:dyDescent="0.2">
      <c r="A33" s="86" t="s">
        <v>185</v>
      </c>
      <c r="B33" s="58"/>
      <c r="C33" s="58"/>
      <c r="D33" s="58"/>
      <c r="E33" s="58"/>
      <c r="F33" s="58"/>
      <c r="G33" s="58"/>
      <c r="H33" s="58"/>
      <c r="I33" s="58"/>
      <c r="J33" s="168" t="s">
        <v>186</v>
      </c>
      <c r="K33" s="169"/>
    </row>
    <row r="34" spans="1:11" x14ac:dyDescent="0.2">
      <c r="A34" s="86" t="s">
        <v>187</v>
      </c>
      <c r="B34" s="58"/>
      <c r="C34" s="58"/>
      <c r="D34" s="58"/>
      <c r="E34" s="58"/>
      <c r="F34" s="58"/>
      <c r="G34" s="58"/>
      <c r="H34" s="58"/>
      <c r="I34" s="58"/>
      <c r="J34" s="168" t="s">
        <v>188</v>
      </c>
      <c r="K34" s="169"/>
    </row>
    <row r="35" spans="1:11" x14ac:dyDescent="0.2">
      <c r="A35" s="86" t="s">
        <v>189</v>
      </c>
      <c r="B35" s="59">
        <f>SUM(B19:B26)</f>
        <v>0</v>
      </c>
      <c r="C35" s="59">
        <f t="shared" ref="C35:I35" si="3">SUM(C19:C26)</f>
        <v>0</v>
      </c>
      <c r="D35" s="59">
        <f t="shared" si="3"/>
        <v>0</v>
      </c>
      <c r="E35" s="59">
        <f t="shared" si="3"/>
        <v>0</v>
      </c>
      <c r="F35" s="59">
        <f t="shared" si="3"/>
        <v>0</v>
      </c>
      <c r="G35" s="59">
        <f t="shared" si="3"/>
        <v>0</v>
      </c>
      <c r="H35" s="59">
        <f t="shared" si="3"/>
        <v>0</v>
      </c>
      <c r="I35" s="59">
        <f t="shared" si="3"/>
        <v>0</v>
      </c>
      <c r="J35" s="168" t="s">
        <v>190</v>
      </c>
      <c r="K35" s="169"/>
    </row>
    <row r="36" spans="1:11" ht="24.95" customHeight="1" x14ac:dyDescent="0.2">
      <c r="A36" s="86" t="s">
        <v>191</v>
      </c>
      <c r="B36" s="43">
        <v>90</v>
      </c>
      <c r="C36" s="43">
        <v>90</v>
      </c>
      <c r="D36" s="43">
        <v>90</v>
      </c>
      <c r="E36" s="43">
        <v>90</v>
      </c>
      <c r="F36" s="43">
        <v>90</v>
      </c>
      <c r="G36" s="43">
        <v>90</v>
      </c>
      <c r="H36" s="43">
        <v>90</v>
      </c>
      <c r="I36" s="43">
        <v>90</v>
      </c>
      <c r="J36" s="168" t="s">
        <v>192</v>
      </c>
      <c r="K36" s="169"/>
    </row>
    <row r="37" spans="1:11" ht="45.95" customHeight="1" x14ac:dyDescent="0.2">
      <c r="A37" s="86" t="s">
        <v>193</v>
      </c>
      <c r="B37" s="59">
        <f>(SUM(B27:B34)*B36)/5280</f>
        <v>0</v>
      </c>
      <c r="C37" s="59">
        <f t="shared" ref="C37:I37" si="4">(SUM(C27:C34)*C36)/5280</f>
        <v>0</v>
      </c>
      <c r="D37" s="59">
        <f t="shared" si="4"/>
        <v>0</v>
      </c>
      <c r="E37" s="59">
        <f t="shared" si="4"/>
        <v>0</v>
      </c>
      <c r="F37" s="59">
        <f t="shared" si="4"/>
        <v>0</v>
      </c>
      <c r="G37" s="59">
        <f t="shared" si="4"/>
        <v>0</v>
      </c>
      <c r="H37" s="59">
        <f t="shared" si="4"/>
        <v>0</v>
      </c>
      <c r="I37" s="59">
        <f t="shared" si="4"/>
        <v>0</v>
      </c>
      <c r="J37" s="168" t="s">
        <v>194</v>
      </c>
      <c r="K37" s="169"/>
    </row>
    <row r="38" spans="1:11" x14ac:dyDescent="0.2">
      <c r="A38" s="86" t="s">
        <v>195</v>
      </c>
      <c r="B38" s="59">
        <f>SUM(B35,B37)</f>
        <v>0</v>
      </c>
      <c r="C38" s="59">
        <f t="shared" ref="C38:I38" si="5">SUM(C35,C37)</f>
        <v>0</v>
      </c>
      <c r="D38" s="59">
        <f t="shared" si="5"/>
        <v>0</v>
      </c>
      <c r="E38" s="59">
        <f t="shared" si="5"/>
        <v>0</v>
      </c>
      <c r="F38" s="59">
        <f t="shared" si="5"/>
        <v>0</v>
      </c>
      <c r="G38" s="59">
        <f t="shared" si="5"/>
        <v>0</v>
      </c>
      <c r="H38" s="59">
        <f t="shared" si="5"/>
        <v>0</v>
      </c>
      <c r="I38" s="59">
        <f t="shared" si="5"/>
        <v>0</v>
      </c>
      <c r="J38" s="168" t="s">
        <v>196</v>
      </c>
      <c r="K38" s="169"/>
    </row>
    <row r="39" spans="1:11" x14ac:dyDescent="0.2">
      <c r="A39" s="86" t="s">
        <v>197</v>
      </c>
      <c r="B39" s="58"/>
      <c r="C39" s="58"/>
      <c r="D39" s="58"/>
      <c r="E39" s="58"/>
      <c r="F39" s="58"/>
      <c r="G39" s="58"/>
      <c r="H39" s="58"/>
      <c r="I39" s="58"/>
      <c r="J39" s="168" t="s">
        <v>198</v>
      </c>
      <c r="K39" s="169"/>
    </row>
    <row r="40" spans="1:11" x14ac:dyDescent="0.2">
      <c r="A40" s="86" t="s">
        <v>199</v>
      </c>
      <c r="B40" s="58"/>
      <c r="C40" s="58"/>
      <c r="D40" s="58"/>
      <c r="E40" s="58"/>
      <c r="F40" s="58"/>
      <c r="G40" s="58"/>
      <c r="H40" s="58"/>
      <c r="I40" s="58"/>
      <c r="J40" s="168" t="s">
        <v>200</v>
      </c>
      <c r="K40" s="169"/>
    </row>
    <row r="41" spans="1:11" x14ac:dyDescent="0.2">
      <c r="K41" s="4"/>
    </row>
    <row r="42" spans="1:11" ht="18" x14ac:dyDescent="0.25">
      <c r="A42" s="22" t="s">
        <v>201</v>
      </c>
      <c r="B42" s="25"/>
      <c r="C42" s="25"/>
      <c r="D42" s="25"/>
      <c r="E42" s="25"/>
      <c r="F42" s="25"/>
      <c r="G42" s="25"/>
      <c r="H42" s="25"/>
      <c r="I42" s="25"/>
      <c r="J42" s="23"/>
      <c r="K42" s="24"/>
    </row>
    <row r="43" spans="1:11" s="3" customFormat="1" x14ac:dyDescent="0.2">
      <c r="A43" s="5" t="s">
        <v>121</v>
      </c>
      <c r="B43" s="142" t="s">
        <v>122</v>
      </c>
      <c r="C43" s="142"/>
      <c r="D43" s="142"/>
      <c r="E43" s="142"/>
      <c r="F43" s="142"/>
      <c r="G43" s="142"/>
      <c r="H43" s="142"/>
      <c r="I43" s="142"/>
      <c r="J43" s="85" t="s">
        <v>202</v>
      </c>
      <c r="K43" s="5" t="s">
        <v>203</v>
      </c>
    </row>
    <row r="44" spans="1:11" s="3" customFormat="1" x14ac:dyDescent="0.2">
      <c r="A44" s="5"/>
      <c r="B44" s="85" t="s">
        <v>125</v>
      </c>
      <c r="C44" s="85" t="s">
        <v>126</v>
      </c>
      <c r="D44" s="85" t="s">
        <v>127</v>
      </c>
      <c r="E44" s="85" t="s">
        <v>128</v>
      </c>
      <c r="F44" s="85" t="s">
        <v>129</v>
      </c>
      <c r="G44" s="85" t="s">
        <v>130</v>
      </c>
      <c r="H44" s="85" t="s">
        <v>131</v>
      </c>
      <c r="I44" s="85" t="s">
        <v>132</v>
      </c>
      <c r="J44" s="85"/>
      <c r="K44" s="5"/>
    </row>
    <row r="45" spans="1:11" s="3" customFormat="1" x14ac:dyDescent="0.2">
      <c r="A45" s="86" t="s">
        <v>204</v>
      </c>
      <c r="B45" s="46">
        <f>B19*'Instructions and Reference Data'!$E$83/1000</f>
        <v>0</v>
      </c>
      <c r="C45" s="46">
        <f>C19*'Instructions and Reference Data'!$E$83/1000</f>
        <v>0</v>
      </c>
      <c r="D45" s="46">
        <f>D19*'Instructions and Reference Data'!$E$83/1000</f>
        <v>0</v>
      </c>
      <c r="E45" s="46">
        <f>E19*'Instructions and Reference Data'!$E$83/1000</f>
        <v>0</v>
      </c>
      <c r="F45" s="46">
        <f>F19*'Instructions and Reference Data'!$E$83/1000</f>
        <v>0</v>
      </c>
      <c r="G45" s="46">
        <f>G19*'Instructions and Reference Data'!$E$83/1000</f>
        <v>0</v>
      </c>
      <c r="H45" s="46">
        <f>H19*'Instructions and Reference Data'!$E$83/1000</f>
        <v>0</v>
      </c>
      <c r="I45" s="46">
        <f>I19*'Instructions and Reference Data'!$E$83/1000</f>
        <v>0</v>
      </c>
      <c r="J45" s="44" t="str">
        <f>ROUND('Instructions and Reference Data'!E83,2)&amp;" "&amp;'Instructions and Reference Data'!F83</f>
        <v>1157.27 kg CH4/mile</v>
      </c>
      <c r="K45" s="86" t="s">
        <v>205</v>
      </c>
    </row>
    <row r="46" spans="1:11" s="3" customFormat="1" x14ac:dyDescent="0.2">
      <c r="A46" s="86" t="s">
        <v>206</v>
      </c>
      <c r="B46" s="46">
        <f>B20*'Instructions and Reference Data'!$E$84/1000</f>
        <v>0</v>
      </c>
      <c r="C46" s="46">
        <f>C20*'Instructions and Reference Data'!$E$84/1000</f>
        <v>0</v>
      </c>
      <c r="D46" s="46">
        <f>D20*'Instructions and Reference Data'!$E$84/1000</f>
        <v>0</v>
      </c>
      <c r="E46" s="46">
        <f>E20*'Instructions and Reference Data'!$E$84/1000</f>
        <v>0</v>
      </c>
      <c r="F46" s="46">
        <f>F20*'Instructions and Reference Data'!$E$84/1000</f>
        <v>0</v>
      </c>
      <c r="G46" s="46">
        <f>G20*'Instructions and Reference Data'!$E$84/1000</f>
        <v>0</v>
      </c>
      <c r="H46" s="46">
        <f>H20*'Instructions and Reference Data'!$E$84/1000</f>
        <v>0</v>
      </c>
      <c r="I46" s="46">
        <f>I20*'Instructions and Reference Data'!$E$84/1000</f>
        <v>0</v>
      </c>
      <c r="J46" s="44" t="str">
        <f>ROUND('Instructions and Reference Data'!E84,2)&amp;" "&amp;'Instructions and Reference Data'!F84</f>
        <v>861.32 kg CH4/mile</v>
      </c>
      <c r="K46" s="86" t="s">
        <v>205</v>
      </c>
    </row>
    <row r="47" spans="1:11" s="3" customFormat="1" x14ac:dyDescent="0.2">
      <c r="A47" s="86" t="s">
        <v>207</v>
      </c>
      <c r="B47" s="46">
        <f>B21*'Instructions and Reference Data'!$E$85/1000</f>
        <v>0</v>
      </c>
      <c r="C47" s="46">
        <f>C21*'Instructions and Reference Data'!$E$85/1000</f>
        <v>0</v>
      </c>
      <c r="D47" s="46">
        <f>D21*'Instructions and Reference Data'!$E$85/1000</f>
        <v>0</v>
      </c>
      <c r="E47" s="46">
        <f>E21*'Instructions and Reference Data'!$E$85/1000</f>
        <v>0</v>
      </c>
      <c r="F47" s="46">
        <f>F21*'Instructions and Reference Data'!$E$85/1000</f>
        <v>0</v>
      </c>
      <c r="G47" s="46">
        <f>G21*'Instructions and Reference Data'!$E$85/1000</f>
        <v>0</v>
      </c>
      <c r="H47" s="46">
        <f>H21*'Instructions and Reference Data'!$E$85/1000</f>
        <v>0</v>
      </c>
      <c r="I47" s="46">
        <f>I21*'Instructions and Reference Data'!$E$85/1000</f>
        <v>0</v>
      </c>
      <c r="J47" s="44" t="str">
        <f>ROUND('Instructions and Reference Data'!E85,2)&amp;" "&amp;'Instructions and Reference Data'!F85</f>
        <v>96.75 kg CH4/mile</v>
      </c>
      <c r="K47" s="86" t="s">
        <v>205</v>
      </c>
    </row>
    <row r="48" spans="1:11" s="3" customFormat="1" x14ac:dyDescent="0.2">
      <c r="A48" s="86" t="s">
        <v>208</v>
      </c>
      <c r="B48" s="46">
        <f>B22*'Instructions and Reference Data'!$E$86/1000</f>
        <v>0</v>
      </c>
      <c r="C48" s="46">
        <f>C22*'Instructions and Reference Data'!$E$86/1000</f>
        <v>0</v>
      </c>
      <c r="D48" s="46">
        <f>D22*'Instructions and Reference Data'!$E$86/1000</f>
        <v>0</v>
      </c>
      <c r="E48" s="46">
        <f>E22*'Instructions and Reference Data'!$E$86/1000</f>
        <v>0</v>
      </c>
      <c r="F48" s="46">
        <f>F22*'Instructions and Reference Data'!$E$86/1000</f>
        <v>0</v>
      </c>
      <c r="G48" s="46">
        <f>G22*'Instructions and Reference Data'!$E$86/1000</f>
        <v>0</v>
      </c>
      <c r="H48" s="46">
        <f>H22*'Instructions and Reference Data'!$E$86/1000</f>
        <v>0</v>
      </c>
      <c r="I48" s="46">
        <f>I22*'Instructions and Reference Data'!$E$86/1000</f>
        <v>0</v>
      </c>
      <c r="J48" s="44" t="str">
        <f>ROUND('Instructions and Reference Data'!E86,2)&amp;" "&amp;'Instructions and Reference Data'!F86</f>
        <v>28.85 kg CH4/mile</v>
      </c>
      <c r="K48" s="86" t="s">
        <v>205</v>
      </c>
    </row>
    <row r="49" spans="1:11" s="3" customFormat="1" ht="25.5" x14ac:dyDescent="0.2">
      <c r="A49" s="86" t="s">
        <v>209</v>
      </c>
      <c r="B49" s="46">
        <f>B23*'Instructions and Reference Data'!$E$86/1000</f>
        <v>0</v>
      </c>
      <c r="C49" s="46">
        <f>C23*'Instructions and Reference Data'!$E$86/1000</f>
        <v>0</v>
      </c>
      <c r="D49" s="46">
        <f>D23*'Instructions and Reference Data'!$E$86/1000</f>
        <v>0</v>
      </c>
      <c r="E49" s="46">
        <f>E23*'Instructions and Reference Data'!$E$86/1000</f>
        <v>0</v>
      </c>
      <c r="F49" s="46">
        <f>F23*'Instructions and Reference Data'!$E$86/1000</f>
        <v>0</v>
      </c>
      <c r="G49" s="46">
        <f>G23*'Instructions and Reference Data'!$E$86/1000</f>
        <v>0</v>
      </c>
      <c r="H49" s="46">
        <f>H23*'Instructions and Reference Data'!$E$86/1000</f>
        <v>0</v>
      </c>
      <c r="I49" s="46">
        <f>I23*'Instructions and Reference Data'!$E$86/1000</f>
        <v>0</v>
      </c>
      <c r="J49" s="44" t="str">
        <f>ROUND('Instructions and Reference Data'!E86,2)&amp;" "&amp;'Instructions and Reference Data'!F86</f>
        <v>28.85 kg CH4/mile</v>
      </c>
      <c r="K49" s="86" t="s">
        <v>210</v>
      </c>
    </row>
    <row r="50" spans="1:11" s="3" customFormat="1" ht="25.5" x14ac:dyDescent="0.2">
      <c r="A50" s="86" t="s">
        <v>211</v>
      </c>
      <c r="B50" s="46">
        <f>B24*'Instructions and Reference Data'!$E$83/1000</f>
        <v>0</v>
      </c>
      <c r="C50" s="46">
        <f>C24*'Instructions and Reference Data'!$E$83/1000</f>
        <v>0</v>
      </c>
      <c r="D50" s="46">
        <f>D24*'Instructions and Reference Data'!$E$83/1000</f>
        <v>0</v>
      </c>
      <c r="E50" s="46">
        <f>E24*'Instructions and Reference Data'!$E$83/1000</f>
        <v>0</v>
      </c>
      <c r="F50" s="46">
        <f>F24*'Instructions and Reference Data'!$E$83/1000</f>
        <v>0</v>
      </c>
      <c r="G50" s="46">
        <f>G24*'Instructions and Reference Data'!$E$83/1000</f>
        <v>0</v>
      </c>
      <c r="H50" s="46">
        <f>H24*'Instructions and Reference Data'!$E$83/1000</f>
        <v>0</v>
      </c>
      <c r="I50" s="46">
        <f>I24*'Instructions and Reference Data'!$E$83/1000</f>
        <v>0</v>
      </c>
      <c r="J50" s="44" t="str">
        <f>ROUND('Instructions and Reference Data'!E83,2)&amp;" "&amp;'Instructions and Reference Data'!F83</f>
        <v>1157.27 kg CH4/mile</v>
      </c>
      <c r="K50" s="86" t="s">
        <v>212</v>
      </c>
    </row>
    <row r="51" spans="1:11" s="3" customFormat="1" ht="25.5" x14ac:dyDescent="0.2">
      <c r="A51" s="86" t="s">
        <v>213</v>
      </c>
      <c r="B51" s="46">
        <f>B25*'Instructions and Reference Data'!$E$83/1000</f>
        <v>0</v>
      </c>
      <c r="C51" s="46">
        <f>C25*'Instructions and Reference Data'!$E$83/1000</f>
        <v>0</v>
      </c>
      <c r="D51" s="46">
        <f>D25*'Instructions and Reference Data'!$E$83/1000</f>
        <v>0</v>
      </c>
      <c r="E51" s="46">
        <f>E25*'Instructions and Reference Data'!$E$83/1000</f>
        <v>0</v>
      </c>
      <c r="F51" s="46">
        <f>F25*'Instructions and Reference Data'!$E$83/1000</f>
        <v>0</v>
      </c>
      <c r="G51" s="46">
        <f>G25*'Instructions and Reference Data'!$E$83/1000</f>
        <v>0</v>
      </c>
      <c r="H51" s="46">
        <f>H25*'Instructions and Reference Data'!$E$83/1000</f>
        <v>0</v>
      </c>
      <c r="I51" s="46">
        <f>I25*'Instructions and Reference Data'!$E$83/1000</f>
        <v>0</v>
      </c>
      <c r="J51" s="44" t="str">
        <f>ROUND('Instructions and Reference Data'!E83,2)&amp;" "&amp;'Instructions and Reference Data'!F83</f>
        <v>1157.27 kg CH4/mile</v>
      </c>
      <c r="K51" s="86" t="s">
        <v>212</v>
      </c>
    </row>
    <row r="52" spans="1:11" s="3" customFormat="1" ht="25.5" x14ac:dyDescent="0.2">
      <c r="A52" s="86" t="s">
        <v>214</v>
      </c>
      <c r="B52" s="46">
        <f>B26*'Instructions and Reference Data'!$E$84/1000</f>
        <v>0</v>
      </c>
      <c r="C52" s="46">
        <f>C26*'Instructions and Reference Data'!$E$84/1000</f>
        <v>0</v>
      </c>
      <c r="D52" s="46">
        <f>D26*'Instructions and Reference Data'!$E$84/1000</f>
        <v>0</v>
      </c>
      <c r="E52" s="46">
        <f>E26*'Instructions and Reference Data'!$E$84/1000</f>
        <v>0</v>
      </c>
      <c r="F52" s="46">
        <f>F26*'Instructions and Reference Data'!$E$84/1000</f>
        <v>0</v>
      </c>
      <c r="G52" s="46">
        <f>G26*'Instructions and Reference Data'!$E$84/1000</f>
        <v>0</v>
      </c>
      <c r="H52" s="46">
        <f>H26*'Instructions and Reference Data'!$E$84/1000</f>
        <v>0</v>
      </c>
      <c r="I52" s="46">
        <f>I26*'Instructions and Reference Data'!$E$84/1000</f>
        <v>0</v>
      </c>
      <c r="J52" s="44" t="str">
        <f>ROUND('Instructions and Reference Data'!E84,2)&amp;" "&amp;'Instructions and Reference Data'!F84</f>
        <v>861.32 kg CH4/mile</v>
      </c>
      <c r="K52" s="86" t="s">
        <v>215</v>
      </c>
    </row>
    <row r="53" spans="1:11" s="3" customFormat="1" x14ac:dyDescent="0.2">
      <c r="A53" s="86" t="s">
        <v>216</v>
      </c>
      <c r="B53" s="46">
        <f>B27*'Instructions and Reference Data'!$E$87/1000</f>
        <v>0</v>
      </c>
      <c r="C53" s="46">
        <f>C27*'Instructions and Reference Data'!$E$87/1000</f>
        <v>0</v>
      </c>
      <c r="D53" s="46">
        <f>D27*'Instructions and Reference Data'!$E$87/1000</f>
        <v>0</v>
      </c>
      <c r="E53" s="46">
        <f>E27*'Instructions and Reference Data'!$E$87/1000</f>
        <v>0</v>
      </c>
      <c r="F53" s="46">
        <f>F27*'Instructions and Reference Data'!$E$87/1000</f>
        <v>0</v>
      </c>
      <c r="G53" s="46">
        <f>G27*'Instructions and Reference Data'!$E$87/1000</f>
        <v>0</v>
      </c>
      <c r="H53" s="46">
        <f>H27*'Instructions and Reference Data'!$E$87/1000</f>
        <v>0</v>
      </c>
      <c r="I53" s="46">
        <f>I27*'Instructions and Reference Data'!$E$87/1000</f>
        <v>0</v>
      </c>
      <c r="J53" s="44" t="str">
        <f>ROUND('Instructions and Reference Data'!E87,2)&amp;" "&amp;'Instructions and Reference Data'!F87</f>
        <v>14.49 kg CH4/service</v>
      </c>
      <c r="K53" s="86" t="s">
        <v>217</v>
      </c>
    </row>
    <row r="54" spans="1:11" s="3" customFormat="1" x14ac:dyDescent="0.2">
      <c r="A54" s="86" t="s">
        <v>218</v>
      </c>
      <c r="B54" s="46">
        <f>B28*'Instructions and Reference Data'!$E$88/1000</f>
        <v>0</v>
      </c>
      <c r="C54" s="46">
        <f>C28*'Instructions and Reference Data'!$E$88/1000</f>
        <v>0</v>
      </c>
      <c r="D54" s="46">
        <f>D28*'Instructions and Reference Data'!$E$88/1000</f>
        <v>0</v>
      </c>
      <c r="E54" s="46">
        <f>E28*'Instructions and Reference Data'!$E$88/1000</f>
        <v>0</v>
      </c>
      <c r="F54" s="46">
        <f>F28*'Instructions and Reference Data'!$E$88/1000</f>
        <v>0</v>
      </c>
      <c r="G54" s="46">
        <f>G28*'Instructions and Reference Data'!$E$88/1000</f>
        <v>0</v>
      </c>
      <c r="H54" s="46">
        <f>H28*'Instructions and Reference Data'!$E$88/1000</f>
        <v>0</v>
      </c>
      <c r="I54" s="46">
        <f>I28*'Instructions and Reference Data'!$E$88/1000</f>
        <v>0</v>
      </c>
      <c r="J54" s="44" t="str">
        <f>ROUND('Instructions and Reference Data'!E88,2)&amp;" "&amp;'Instructions and Reference Data'!F88</f>
        <v>1.3 kg CH4/service</v>
      </c>
      <c r="K54" s="86" t="s">
        <v>217</v>
      </c>
    </row>
    <row r="55" spans="1:11" s="3" customFormat="1" x14ac:dyDescent="0.2">
      <c r="A55" s="86" t="s">
        <v>219</v>
      </c>
      <c r="B55" s="46">
        <f>B29*'Instructions and Reference Data'!$E$89/1000</f>
        <v>0</v>
      </c>
      <c r="C55" s="46">
        <f>C29*'Instructions and Reference Data'!$E$89/1000</f>
        <v>0</v>
      </c>
      <c r="D55" s="46">
        <f>D29*'Instructions and Reference Data'!$E$89/1000</f>
        <v>0</v>
      </c>
      <c r="E55" s="46">
        <f>E29*'Instructions and Reference Data'!$E$89/1000</f>
        <v>0</v>
      </c>
      <c r="F55" s="46">
        <f>F29*'Instructions and Reference Data'!$E$89/1000</f>
        <v>0</v>
      </c>
      <c r="G55" s="46">
        <f>G29*'Instructions and Reference Data'!$E$89/1000</f>
        <v>0</v>
      </c>
      <c r="H55" s="46">
        <f>H29*'Instructions and Reference Data'!$E$89/1000</f>
        <v>0</v>
      </c>
      <c r="I55" s="46">
        <f>I29*'Instructions and Reference Data'!$E$89/1000</f>
        <v>0</v>
      </c>
      <c r="J55" s="44" t="str">
        <f>ROUND('Instructions and Reference Data'!E89,2)&amp;" "&amp;'Instructions and Reference Data'!F89</f>
        <v>0.26 kg CH4/service</v>
      </c>
      <c r="K55" s="86" t="s">
        <v>217</v>
      </c>
    </row>
    <row r="56" spans="1:11" s="3" customFormat="1" x14ac:dyDescent="0.2">
      <c r="A56" s="86" t="s">
        <v>220</v>
      </c>
      <c r="B56" s="46">
        <f>B30*'Instructions and Reference Data'!$E$90/1000</f>
        <v>0</v>
      </c>
      <c r="C56" s="46">
        <f>C30*'Instructions and Reference Data'!$E$90/1000</f>
        <v>0</v>
      </c>
      <c r="D56" s="46">
        <f>D30*'Instructions and Reference Data'!$E$90/1000</f>
        <v>0</v>
      </c>
      <c r="E56" s="46">
        <f>E30*'Instructions and Reference Data'!$E$90/1000</f>
        <v>0</v>
      </c>
      <c r="F56" s="46">
        <f>F30*'Instructions and Reference Data'!$E$90/1000</f>
        <v>0</v>
      </c>
      <c r="G56" s="46">
        <f>G30*'Instructions and Reference Data'!$E$90/1000</f>
        <v>0</v>
      </c>
      <c r="H56" s="46">
        <f>H30*'Instructions and Reference Data'!$E$90/1000</f>
        <v>0</v>
      </c>
      <c r="I56" s="46">
        <f>I30*'Instructions and Reference Data'!$E$90/1000</f>
        <v>0</v>
      </c>
      <c r="J56" s="44" t="str">
        <f>ROUND('Instructions and Reference Data'!E90,2)&amp;" "&amp;'Instructions and Reference Data'!F90</f>
        <v>4.9 kg CH4/service</v>
      </c>
      <c r="K56" s="86" t="s">
        <v>217</v>
      </c>
    </row>
    <row r="57" spans="1:11" s="3" customFormat="1" ht="25.5" x14ac:dyDescent="0.2">
      <c r="A57" s="86" t="s">
        <v>221</v>
      </c>
      <c r="B57" s="46">
        <f>B31*'Instructions and Reference Data'!$E$89/1000</f>
        <v>0</v>
      </c>
      <c r="C57" s="46">
        <f>C31*'Instructions and Reference Data'!$E$89/1000</f>
        <v>0</v>
      </c>
      <c r="D57" s="46">
        <f>D31*'Instructions and Reference Data'!$E$89/1000</f>
        <v>0</v>
      </c>
      <c r="E57" s="46">
        <f>E31*'Instructions and Reference Data'!$E$89/1000</f>
        <v>0</v>
      </c>
      <c r="F57" s="46">
        <f>F31*'Instructions and Reference Data'!$E$89/1000</f>
        <v>0</v>
      </c>
      <c r="G57" s="46">
        <f>G31*'Instructions and Reference Data'!$E$89/1000</f>
        <v>0</v>
      </c>
      <c r="H57" s="46">
        <f>H31*'Instructions and Reference Data'!$E$89/1000</f>
        <v>0</v>
      </c>
      <c r="I57" s="46">
        <f>I31*'Instructions and Reference Data'!$E$89/1000</f>
        <v>0</v>
      </c>
      <c r="J57" s="44" t="str">
        <f>ROUND('Instructions and Reference Data'!E89,2)&amp;" "&amp;'Instructions and Reference Data'!F89</f>
        <v>0.26 kg CH4/service</v>
      </c>
      <c r="K57" s="86" t="s">
        <v>222</v>
      </c>
    </row>
    <row r="58" spans="1:11" s="3" customFormat="1" ht="25.5" x14ac:dyDescent="0.2">
      <c r="A58" s="86" t="s">
        <v>223</v>
      </c>
      <c r="B58" s="46">
        <f>B32*'Instructions and Reference Data'!$E$87/1000</f>
        <v>0</v>
      </c>
      <c r="C58" s="46">
        <f>C32*'Instructions and Reference Data'!$E$87/1000</f>
        <v>0</v>
      </c>
      <c r="D58" s="46">
        <f>D32*'Instructions and Reference Data'!$E$87/1000</f>
        <v>0</v>
      </c>
      <c r="E58" s="46">
        <f>E32*'Instructions and Reference Data'!$E$87/1000</f>
        <v>0</v>
      </c>
      <c r="F58" s="46">
        <f>F32*'Instructions and Reference Data'!$E$87/1000</f>
        <v>0</v>
      </c>
      <c r="G58" s="46">
        <f>G32*'Instructions and Reference Data'!$E$87/1000</f>
        <v>0</v>
      </c>
      <c r="H58" s="46">
        <f>H32*'Instructions and Reference Data'!$E$87/1000</f>
        <v>0</v>
      </c>
      <c r="I58" s="46">
        <f>I32*'Instructions and Reference Data'!$E$87/1000</f>
        <v>0</v>
      </c>
      <c r="J58" s="44" t="str">
        <f>ROUND('Instructions and Reference Data'!E87,2)&amp;" "&amp;'Instructions and Reference Data'!F87</f>
        <v>14.49 kg CH4/service</v>
      </c>
      <c r="K58" s="86" t="s">
        <v>224</v>
      </c>
    </row>
    <row r="59" spans="1:11" s="3" customFormat="1" ht="25.5" x14ac:dyDescent="0.2">
      <c r="A59" s="86" t="s">
        <v>225</v>
      </c>
      <c r="B59" s="46">
        <f>B33*'Instructions and Reference Data'!$E$87/1000</f>
        <v>0</v>
      </c>
      <c r="C59" s="46">
        <f>C33*'Instructions and Reference Data'!$E$87/1000</f>
        <v>0</v>
      </c>
      <c r="D59" s="46">
        <f>D33*'Instructions and Reference Data'!$E$87/1000</f>
        <v>0</v>
      </c>
      <c r="E59" s="46">
        <f>E33*'Instructions and Reference Data'!$E$87/1000</f>
        <v>0</v>
      </c>
      <c r="F59" s="46">
        <f>F33*'Instructions and Reference Data'!$E$87/1000</f>
        <v>0</v>
      </c>
      <c r="G59" s="46">
        <f>G33*'Instructions and Reference Data'!$E$87/1000</f>
        <v>0</v>
      </c>
      <c r="H59" s="46">
        <f>H33*'Instructions and Reference Data'!$E$87/1000</f>
        <v>0</v>
      </c>
      <c r="I59" s="46">
        <f>I33*'Instructions and Reference Data'!$E$87/1000</f>
        <v>0</v>
      </c>
      <c r="J59" s="44" t="str">
        <f>ROUND('Instructions and Reference Data'!E87,2)&amp;" "&amp;'Instructions and Reference Data'!F87</f>
        <v>14.49 kg CH4/service</v>
      </c>
      <c r="K59" s="86" t="s">
        <v>224</v>
      </c>
    </row>
    <row r="60" spans="1:11" s="3" customFormat="1" ht="25.5" x14ac:dyDescent="0.2">
      <c r="A60" s="86" t="s">
        <v>226</v>
      </c>
      <c r="B60" s="46">
        <f>B34*'Instructions and Reference Data'!$E$87/1000</f>
        <v>0</v>
      </c>
      <c r="C60" s="46">
        <f>C34*'Instructions and Reference Data'!$E$87/1000</f>
        <v>0</v>
      </c>
      <c r="D60" s="46">
        <f>D34*'Instructions and Reference Data'!$E$87/1000</f>
        <v>0</v>
      </c>
      <c r="E60" s="46">
        <f>E34*'Instructions and Reference Data'!$E$87/1000</f>
        <v>0</v>
      </c>
      <c r="F60" s="46">
        <f>F34*'Instructions and Reference Data'!$E$87/1000</f>
        <v>0</v>
      </c>
      <c r="G60" s="46">
        <f>G34*'Instructions and Reference Data'!$E$87/1000</f>
        <v>0</v>
      </c>
      <c r="H60" s="46">
        <f>H34*'Instructions and Reference Data'!$E$87/1000</f>
        <v>0</v>
      </c>
      <c r="I60" s="46">
        <f>I34*'Instructions and Reference Data'!$E$87/1000</f>
        <v>0</v>
      </c>
      <c r="J60" s="44" t="str">
        <f>ROUND('Instructions and Reference Data'!E87,2)&amp;" "&amp;'Instructions and Reference Data'!F87</f>
        <v>14.49 kg CH4/service</v>
      </c>
      <c r="K60" s="86" t="s">
        <v>224</v>
      </c>
    </row>
    <row r="61" spans="1:11" ht="93" customHeight="1" x14ac:dyDescent="0.2">
      <c r="A61" s="86" t="s">
        <v>227</v>
      </c>
      <c r="B61" s="40">
        <f>B38*'Instructions and Reference Data'!$E$80/1000</f>
        <v>0</v>
      </c>
      <c r="C61" s="40">
        <f>C38*'Instructions and Reference Data'!$E$80/1000</f>
        <v>0</v>
      </c>
      <c r="D61" s="40">
        <f>D38*'Instructions and Reference Data'!$E$80/1000</f>
        <v>0</v>
      </c>
      <c r="E61" s="40">
        <f>E38*'Instructions and Reference Data'!$E$80/1000</f>
        <v>0</v>
      </c>
      <c r="F61" s="40">
        <f>F38*'Instructions and Reference Data'!$E$80/1000</f>
        <v>0</v>
      </c>
      <c r="G61" s="40">
        <f>G38*'Instructions and Reference Data'!$E$80/1000</f>
        <v>0</v>
      </c>
      <c r="H61" s="40">
        <f>H38*'Instructions and Reference Data'!$E$80/1000</f>
        <v>0</v>
      </c>
      <c r="I61" s="40">
        <f>I38*'Instructions and Reference Data'!$E$80/1000</f>
        <v>0</v>
      </c>
      <c r="J61" s="44" t="str">
        <f>ROUND('Instructions and Reference Data'!E80,2)&amp;" "&amp;'Instructions and Reference Data'!F80</f>
        <v>1.96 kg CH4/mile (mains + services)</v>
      </c>
      <c r="K61" s="14" t="s">
        <v>228</v>
      </c>
    </row>
    <row r="62" spans="1:11" ht="93" customHeight="1" x14ac:dyDescent="0.2">
      <c r="A62" s="86" t="s">
        <v>229</v>
      </c>
      <c r="B62" s="40">
        <f>B38*'Instructions and Reference Data'!$E$81/1000</f>
        <v>0</v>
      </c>
      <c r="C62" s="40">
        <f>C38*'Instructions and Reference Data'!$E$81/1000</f>
        <v>0</v>
      </c>
      <c r="D62" s="40">
        <f>D38*'Instructions and Reference Data'!$E$81/1000</f>
        <v>0</v>
      </c>
      <c r="E62" s="40">
        <f>E38*'Instructions and Reference Data'!$E$81/1000</f>
        <v>0</v>
      </c>
      <c r="F62" s="40">
        <f>F38*'Instructions and Reference Data'!$E$81/1000</f>
        <v>0</v>
      </c>
      <c r="G62" s="40">
        <f>G38*'Instructions and Reference Data'!$E$81/1000</f>
        <v>0</v>
      </c>
      <c r="H62" s="40">
        <f>H38*'Instructions and Reference Data'!$E$81/1000</f>
        <v>0</v>
      </c>
      <c r="I62" s="40">
        <f>I38*'Instructions and Reference Data'!$E$81/1000</f>
        <v>0</v>
      </c>
      <c r="J62" s="45" t="str">
        <f>ROUND('Instructions and Reference Data'!E81,2)&amp;" "&amp;'Instructions and Reference Data'!F81</f>
        <v>30.62 kg CH4/mile (mains + services)</v>
      </c>
      <c r="K62" s="14" t="s">
        <v>228</v>
      </c>
    </row>
    <row r="63" spans="1:11" ht="24" customHeight="1" x14ac:dyDescent="0.2">
      <c r="A63" s="86" t="s">
        <v>197</v>
      </c>
      <c r="B63" s="40">
        <f>B39*'Instructions and Reference Data'!$E$78/1000</f>
        <v>0</v>
      </c>
      <c r="C63" s="40">
        <f>C39*'Instructions and Reference Data'!$E$78/1000</f>
        <v>0</v>
      </c>
      <c r="D63" s="40">
        <f>D39*'Instructions and Reference Data'!$E$78/1000</f>
        <v>0</v>
      </c>
      <c r="E63" s="40">
        <f>E39*'Instructions and Reference Data'!$E$78/1000</f>
        <v>0</v>
      </c>
      <c r="F63" s="40">
        <f>F39*'Instructions and Reference Data'!$E$78/1000</f>
        <v>0</v>
      </c>
      <c r="G63" s="40">
        <f>G39*'Instructions and Reference Data'!$E$78/1000</f>
        <v>0</v>
      </c>
      <c r="H63" s="40">
        <f>H39*'Instructions and Reference Data'!$E$78/1000</f>
        <v>0</v>
      </c>
      <c r="I63" s="40">
        <f>I39*'Instructions and Reference Data'!$E$78/1000</f>
        <v>0</v>
      </c>
      <c r="J63" s="45" t="str">
        <f>ROUND('Instructions and Reference Data'!E78,2)&amp;" "&amp;'Instructions and Reference Data'!F78</f>
        <v>1.49 kg CH4/meter</v>
      </c>
      <c r="K63" s="6" t="s">
        <v>230</v>
      </c>
    </row>
    <row r="64" spans="1:11" ht="24" customHeight="1" x14ac:dyDescent="0.2">
      <c r="A64" s="86" t="s">
        <v>231</v>
      </c>
      <c r="B64" s="40">
        <f>B40*'Instructions and Reference Data'!$E$79/1000</f>
        <v>0</v>
      </c>
      <c r="C64" s="40">
        <f>C40*'Instructions and Reference Data'!$E$79/1000</f>
        <v>0</v>
      </c>
      <c r="D64" s="40">
        <f>D40*'Instructions and Reference Data'!$E$79/1000</f>
        <v>0</v>
      </c>
      <c r="E64" s="40">
        <f>E40*'Instructions and Reference Data'!$E$79/1000</f>
        <v>0</v>
      </c>
      <c r="F64" s="40">
        <f>F40*'Instructions and Reference Data'!$E$79/1000</f>
        <v>0</v>
      </c>
      <c r="G64" s="40">
        <f>G40*'Instructions and Reference Data'!$E$79/1000</f>
        <v>0</v>
      </c>
      <c r="H64" s="40">
        <f>H40*'Instructions and Reference Data'!$E$79/1000</f>
        <v>0</v>
      </c>
      <c r="I64" s="40">
        <f>I40*'Instructions and Reference Data'!$E$79/1000</f>
        <v>0</v>
      </c>
      <c r="J64" s="45" t="str">
        <f>ROUND('Instructions and Reference Data'!E79,2)&amp;" "&amp;'Instructions and Reference Data'!F79</f>
        <v>9.73 kg CH4/meter</v>
      </c>
      <c r="K64" s="6" t="s">
        <v>230</v>
      </c>
    </row>
    <row r="65" spans="1:14" ht="24" customHeight="1" x14ac:dyDescent="0.2">
      <c r="A65" s="86" t="s">
        <v>232</v>
      </c>
      <c r="B65" s="40">
        <f>B35*'Instructions and Reference Data'!$E$82/1000</f>
        <v>0</v>
      </c>
      <c r="C65" s="40">
        <f>C35*'Instructions and Reference Data'!$E$82/1000</f>
        <v>0</v>
      </c>
      <c r="D65" s="40">
        <f>D35*'Instructions and Reference Data'!$E$82/1000</f>
        <v>0</v>
      </c>
      <c r="E65" s="40">
        <f>E35*'Instructions and Reference Data'!$E$82/1000</f>
        <v>0</v>
      </c>
      <c r="F65" s="40">
        <f>F35*'Instructions and Reference Data'!$E$82/1000</f>
        <v>0</v>
      </c>
      <c r="G65" s="40">
        <f>G35*'Instructions and Reference Data'!$E$82/1000</f>
        <v>0</v>
      </c>
      <c r="H65" s="40">
        <f>H35*'Instructions and Reference Data'!$E$82/1000</f>
        <v>0</v>
      </c>
      <c r="I65" s="40">
        <f>I35*'Instructions and Reference Data'!$E$82/1000</f>
        <v>0</v>
      </c>
      <c r="J65" s="45" t="str">
        <f>ROUND('Instructions and Reference Data'!E82,2)&amp;" "&amp;'Instructions and Reference Data'!F82</f>
        <v>0.96 kg CH4/mile (mains only)</v>
      </c>
      <c r="K65" s="6" t="s">
        <v>205</v>
      </c>
    </row>
    <row r="66" spans="1:14" ht="38.25" x14ac:dyDescent="0.2">
      <c r="A66" s="13" t="s">
        <v>233</v>
      </c>
      <c r="B66" s="40">
        <f>SUM(B49:B52,B57:B65)</f>
        <v>0</v>
      </c>
      <c r="C66" s="40">
        <f t="shared" ref="C66:I66" si="6">SUM(C49:C52,C57:C65)</f>
        <v>0</v>
      </c>
      <c r="D66" s="40">
        <f t="shared" si="6"/>
        <v>0</v>
      </c>
      <c r="E66" s="40">
        <f t="shared" si="6"/>
        <v>0</v>
      </c>
      <c r="F66" s="40">
        <f t="shared" si="6"/>
        <v>0</v>
      </c>
      <c r="G66" s="40">
        <f t="shared" si="6"/>
        <v>0</v>
      </c>
      <c r="H66" s="40">
        <f t="shared" si="6"/>
        <v>0</v>
      </c>
      <c r="I66" s="40">
        <f t="shared" si="6"/>
        <v>0</v>
      </c>
      <c r="J66" s="1"/>
      <c r="K66" s="4"/>
    </row>
    <row r="67" spans="1:14" ht="29.45" customHeight="1" x14ac:dyDescent="0.2">
      <c r="A67" s="13" t="s">
        <v>234</v>
      </c>
      <c r="B67" s="40">
        <f t="shared" ref="B67:I67" si="7">SUM(B45:B65)</f>
        <v>0</v>
      </c>
      <c r="C67" s="40">
        <f t="shared" si="7"/>
        <v>0</v>
      </c>
      <c r="D67" s="40">
        <f t="shared" si="7"/>
        <v>0</v>
      </c>
      <c r="E67" s="40">
        <f t="shared" si="7"/>
        <v>0</v>
      </c>
      <c r="F67" s="40">
        <f t="shared" si="7"/>
        <v>0</v>
      </c>
      <c r="G67" s="40">
        <f t="shared" si="7"/>
        <v>0</v>
      </c>
      <c r="H67" s="40">
        <f t="shared" si="7"/>
        <v>0</v>
      </c>
      <c r="I67" s="40">
        <f t="shared" si="7"/>
        <v>0</v>
      </c>
      <c r="J67" s="1"/>
    </row>
    <row r="68" spans="1:14" x14ac:dyDescent="0.2">
      <c r="A68" s="33"/>
      <c r="B68" s="34"/>
      <c r="C68" s="34"/>
      <c r="D68" s="34"/>
      <c r="E68" s="34"/>
      <c r="F68" s="34"/>
      <c r="G68" s="34"/>
      <c r="H68" s="34"/>
      <c r="I68" s="34"/>
    </row>
    <row r="69" spans="1:14" ht="18" x14ac:dyDescent="0.25">
      <c r="A69" s="22" t="s">
        <v>235</v>
      </c>
      <c r="B69" s="23"/>
      <c r="C69" s="23"/>
      <c r="D69" s="23"/>
      <c r="E69" s="23"/>
      <c r="F69" s="23"/>
      <c r="G69" s="23"/>
      <c r="H69" s="23"/>
      <c r="I69" s="23"/>
    </row>
    <row r="70" spans="1:14" ht="42.75" customHeight="1" x14ac:dyDescent="0.2">
      <c r="A70" s="13" t="s">
        <v>236</v>
      </c>
      <c r="B70" s="41">
        <f t="shared" ref="B70:I70" si="8">SUM(B14,B66)</f>
        <v>0</v>
      </c>
      <c r="C70" s="41">
        <f t="shared" si="8"/>
        <v>0</v>
      </c>
      <c r="D70" s="41">
        <f t="shared" si="8"/>
        <v>0</v>
      </c>
      <c r="E70" s="41">
        <f t="shared" si="8"/>
        <v>0</v>
      </c>
      <c r="F70" s="41">
        <f t="shared" si="8"/>
        <v>0</v>
      </c>
      <c r="G70" s="41">
        <f t="shared" si="8"/>
        <v>0</v>
      </c>
      <c r="H70" s="41">
        <f t="shared" si="8"/>
        <v>0</v>
      </c>
      <c r="I70" s="41">
        <f t="shared" si="8"/>
        <v>0</v>
      </c>
    </row>
    <row r="71" spans="1:14" ht="37.5" customHeight="1" x14ac:dyDescent="0.2">
      <c r="A71" s="13" t="s">
        <v>237</v>
      </c>
      <c r="B71" s="41">
        <f t="shared" ref="B71:I71" si="9">SUM(B13,B67)</f>
        <v>0</v>
      </c>
      <c r="C71" s="41">
        <f t="shared" si="9"/>
        <v>0</v>
      </c>
      <c r="D71" s="41">
        <f t="shared" si="9"/>
        <v>0</v>
      </c>
      <c r="E71" s="41">
        <f t="shared" si="9"/>
        <v>0</v>
      </c>
      <c r="F71" s="41">
        <f t="shared" si="9"/>
        <v>0</v>
      </c>
      <c r="G71" s="41">
        <f t="shared" si="9"/>
        <v>0</v>
      </c>
      <c r="H71" s="41">
        <f t="shared" si="9"/>
        <v>0</v>
      </c>
      <c r="I71" s="41">
        <f t="shared" si="9"/>
        <v>0</v>
      </c>
    </row>
    <row r="72" spans="1:14" x14ac:dyDescent="0.2">
      <c r="A72" s="33"/>
      <c r="B72" s="35"/>
      <c r="C72" s="35"/>
      <c r="D72" s="35"/>
      <c r="E72" s="35"/>
      <c r="F72" s="35"/>
      <c r="G72" s="35"/>
      <c r="H72" s="35"/>
      <c r="I72" s="35"/>
    </row>
    <row r="73" spans="1:14" ht="18" x14ac:dyDescent="0.25">
      <c r="A73" s="22" t="s">
        <v>238</v>
      </c>
      <c r="B73" s="23"/>
      <c r="C73" s="23"/>
      <c r="D73" s="23"/>
      <c r="E73" s="23"/>
      <c r="F73" s="23"/>
      <c r="G73" s="23"/>
      <c r="H73" s="23"/>
      <c r="I73" s="23"/>
      <c r="J73" s="23"/>
    </row>
    <row r="74" spans="1:14" ht="25.5" x14ac:dyDescent="0.2">
      <c r="A74" s="91" t="s">
        <v>239</v>
      </c>
      <c r="B74" s="174" t="s">
        <v>240</v>
      </c>
      <c r="C74" s="175"/>
      <c r="D74" s="175"/>
      <c r="E74" s="175"/>
      <c r="F74" s="175"/>
      <c r="G74" s="175"/>
      <c r="H74" s="175"/>
      <c r="I74" s="176"/>
      <c r="J74" s="67" t="s">
        <v>241</v>
      </c>
    </row>
    <row r="75" spans="1:14" ht="42.95" customHeight="1" x14ac:dyDescent="0.2">
      <c r="A75" s="13" t="s">
        <v>242</v>
      </c>
      <c r="B75" s="177">
        <f>SUM(B70:I70)</f>
        <v>0</v>
      </c>
      <c r="C75" s="178"/>
      <c r="D75" s="178"/>
      <c r="E75" s="178"/>
      <c r="F75" s="178"/>
      <c r="G75" s="178"/>
      <c r="H75" s="178"/>
      <c r="I75" s="179"/>
      <c r="J75" s="87" t="s">
        <v>243</v>
      </c>
    </row>
    <row r="76" spans="1:14" ht="54.6" customHeight="1" x14ac:dyDescent="0.2">
      <c r="A76" s="13" t="s">
        <v>244</v>
      </c>
      <c r="B76" s="177">
        <f>SUM(B71:I71)</f>
        <v>0</v>
      </c>
      <c r="C76" s="178"/>
      <c r="D76" s="178"/>
      <c r="E76" s="178"/>
      <c r="F76" s="178"/>
      <c r="G76" s="178"/>
      <c r="H76" s="178"/>
      <c r="I76" s="179"/>
      <c r="J76" s="87" t="s">
        <v>245</v>
      </c>
    </row>
    <row r="77" spans="1:14" x14ac:dyDescent="0.2">
      <c r="A77" s="33"/>
      <c r="B77" s="35"/>
    </row>
    <row r="78" spans="1:14" ht="18" x14ac:dyDescent="0.25">
      <c r="A78" s="22" t="s">
        <v>246</v>
      </c>
      <c r="B78" s="23"/>
      <c r="C78" s="23"/>
      <c r="D78" s="23"/>
      <c r="E78" s="23"/>
      <c r="F78" s="23"/>
      <c r="G78" s="23"/>
      <c r="H78" s="23"/>
      <c r="I78" s="23"/>
      <c r="J78" s="23"/>
      <c r="K78" s="24"/>
    </row>
    <row r="79" spans="1:14" x14ac:dyDescent="0.2">
      <c r="A79" s="189" t="s">
        <v>247</v>
      </c>
      <c r="B79" s="189"/>
      <c r="C79" s="1"/>
      <c r="D79" s="1"/>
      <c r="E79" s="1"/>
      <c r="F79" s="1"/>
      <c r="G79" s="1"/>
      <c r="H79" s="1"/>
      <c r="I79" s="1"/>
      <c r="J79" s="1"/>
      <c r="L79" s="1"/>
      <c r="M79" s="1"/>
      <c r="N79" s="1"/>
    </row>
    <row r="80" spans="1:14" x14ac:dyDescent="0.2">
      <c r="A80" s="5" t="s">
        <v>248</v>
      </c>
      <c r="B80" s="142" t="s">
        <v>240</v>
      </c>
      <c r="C80" s="142"/>
      <c r="D80" s="142"/>
      <c r="E80" s="142"/>
      <c r="F80" s="142"/>
      <c r="G80" s="142"/>
      <c r="H80" s="142"/>
      <c r="I80" s="142"/>
      <c r="J80" s="183" t="s">
        <v>241</v>
      </c>
      <c r="K80" s="183"/>
    </row>
    <row r="81" spans="1:11" ht="33" customHeight="1" x14ac:dyDescent="0.2">
      <c r="A81" s="86" t="s">
        <v>249</v>
      </c>
      <c r="B81" s="42">
        <v>0.93400000000000005</v>
      </c>
      <c r="C81" s="42">
        <v>0.93400000000000005</v>
      </c>
      <c r="D81" s="42">
        <v>0.93400000000000005</v>
      </c>
      <c r="E81" s="42">
        <v>0.93400000000000005</v>
      </c>
      <c r="F81" s="42">
        <v>0.93400000000000005</v>
      </c>
      <c r="G81" s="42">
        <v>0.93400000000000005</v>
      </c>
      <c r="H81" s="42">
        <v>0.93400000000000005</v>
      </c>
      <c r="I81" s="42">
        <v>0.93400000000000005</v>
      </c>
      <c r="J81" s="154" t="s">
        <v>250</v>
      </c>
      <c r="K81" s="154"/>
    </row>
    <row r="82" spans="1:11" ht="33.75" customHeight="1" x14ac:dyDescent="0.2">
      <c r="A82" s="86" t="s">
        <v>251</v>
      </c>
      <c r="B82" s="63"/>
      <c r="C82" s="63"/>
      <c r="D82" s="63"/>
      <c r="E82" s="63"/>
      <c r="F82" s="63"/>
      <c r="G82" s="63"/>
      <c r="H82" s="63"/>
      <c r="I82" s="63"/>
      <c r="J82" s="154" t="s">
        <v>252</v>
      </c>
      <c r="K82" s="154"/>
    </row>
    <row r="83" spans="1:11" ht="33" customHeight="1" x14ac:dyDescent="0.2">
      <c r="A83" s="86" t="s">
        <v>253</v>
      </c>
      <c r="B83" s="63"/>
      <c r="C83" s="63"/>
      <c r="D83" s="63"/>
      <c r="E83" s="63"/>
      <c r="F83" s="63"/>
      <c r="G83" s="63"/>
      <c r="H83" s="63"/>
      <c r="I83" s="63"/>
      <c r="J83" s="154" t="s">
        <v>254</v>
      </c>
      <c r="K83" s="154"/>
    </row>
    <row r="84" spans="1:11" ht="24.75" customHeight="1" x14ac:dyDescent="0.2">
      <c r="A84" s="86" t="s">
        <v>255</v>
      </c>
      <c r="B84" s="41">
        <f t="shared" ref="B84:I84" si="10">B82*B81</f>
        <v>0</v>
      </c>
      <c r="C84" s="41">
        <f t="shared" si="10"/>
        <v>0</v>
      </c>
      <c r="D84" s="41">
        <f t="shared" si="10"/>
        <v>0</v>
      </c>
      <c r="E84" s="41">
        <f t="shared" si="10"/>
        <v>0</v>
      </c>
      <c r="F84" s="41">
        <f t="shared" si="10"/>
        <v>0</v>
      </c>
      <c r="G84" s="41">
        <f t="shared" si="10"/>
        <v>0</v>
      </c>
      <c r="H84" s="41">
        <f t="shared" si="10"/>
        <v>0</v>
      </c>
      <c r="I84" s="41">
        <f t="shared" si="10"/>
        <v>0</v>
      </c>
      <c r="J84" s="184" t="s">
        <v>256</v>
      </c>
      <c r="K84" s="185"/>
    </row>
    <row r="85" spans="1:11" ht="30.75" customHeight="1" x14ac:dyDescent="0.2">
      <c r="A85" s="86" t="s">
        <v>257</v>
      </c>
      <c r="B85" s="41">
        <f t="shared" ref="B85:I85" si="11">B83*B81</f>
        <v>0</v>
      </c>
      <c r="C85" s="41">
        <f t="shared" si="11"/>
        <v>0</v>
      </c>
      <c r="D85" s="41">
        <f t="shared" si="11"/>
        <v>0</v>
      </c>
      <c r="E85" s="41">
        <f t="shared" si="11"/>
        <v>0</v>
      </c>
      <c r="F85" s="41">
        <f t="shared" si="11"/>
        <v>0</v>
      </c>
      <c r="G85" s="41">
        <f t="shared" si="11"/>
        <v>0</v>
      </c>
      <c r="H85" s="41">
        <f t="shared" si="11"/>
        <v>0</v>
      </c>
      <c r="I85" s="41">
        <f t="shared" si="11"/>
        <v>0</v>
      </c>
      <c r="J85" s="184" t="s">
        <v>258</v>
      </c>
      <c r="K85" s="185"/>
    </row>
    <row r="86" spans="1:11" ht="28.5" customHeight="1" x14ac:dyDescent="0.2">
      <c r="A86" s="86" t="s">
        <v>259</v>
      </c>
      <c r="B86" s="177">
        <f>SUM(B84:I84)</f>
        <v>0</v>
      </c>
      <c r="C86" s="178"/>
      <c r="D86" s="178"/>
      <c r="E86" s="178"/>
      <c r="F86" s="178"/>
      <c r="G86" s="178"/>
      <c r="H86" s="178"/>
      <c r="I86" s="179"/>
      <c r="J86" s="184" t="s">
        <v>260</v>
      </c>
      <c r="K86" s="185"/>
    </row>
    <row r="87" spans="1:11" ht="28.5" customHeight="1" x14ac:dyDescent="0.2">
      <c r="A87" s="86" t="s">
        <v>261</v>
      </c>
      <c r="B87" s="177">
        <f>SUM(B85:I85)</f>
        <v>0</v>
      </c>
      <c r="C87" s="178"/>
      <c r="D87" s="178"/>
      <c r="E87" s="178"/>
      <c r="F87" s="178"/>
      <c r="G87" s="178"/>
      <c r="H87" s="178"/>
      <c r="I87" s="179"/>
      <c r="J87" s="184" t="s">
        <v>262</v>
      </c>
      <c r="K87" s="185"/>
    </row>
    <row r="88" spans="1:11" ht="17.25" customHeight="1" x14ac:dyDescent="0.2">
      <c r="A88" s="16" t="s">
        <v>263</v>
      </c>
      <c r="B88" s="89"/>
      <c r="C88" s="89"/>
      <c r="D88" s="89"/>
      <c r="E88" s="89"/>
      <c r="F88" s="89"/>
      <c r="G88" s="89"/>
      <c r="H88" s="89"/>
      <c r="I88" s="89"/>
      <c r="J88" s="89"/>
      <c r="K88" s="89"/>
    </row>
    <row r="89" spans="1:11" x14ac:dyDescent="0.2">
      <c r="B89" s="1"/>
      <c r="C89" s="1"/>
      <c r="D89" s="1"/>
      <c r="E89" s="1"/>
      <c r="F89" s="1"/>
      <c r="G89" s="1"/>
      <c r="H89" s="1"/>
      <c r="I89" s="1"/>
      <c r="J89" s="1"/>
    </row>
    <row r="90" spans="1:11" ht="18" x14ac:dyDescent="0.25">
      <c r="A90" s="22" t="s">
        <v>264</v>
      </c>
      <c r="B90" s="23"/>
      <c r="C90" s="23"/>
      <c r="D90" s="23"/>
      <c r="E90" s="23"/>
      <c r="F90" s="23"/>
      <c r="G90" s="23"/>
      <c r="H90" s="23"/>
      <c r="I90" s="23"/>
      <c r="J90" s="23"/>
    </row>
    <row r="91" spans="1:11" x14ac:dyDescent="0.2">
      <c r="A91" s="60" t="s">
        <v>265</v>
      </c>
      <c r="B91" s="186" t="s">
        <v>266</v>
      </c>
      <c r="C91" s="187"/>
      <c r="D91" s="187"/>
      <c r="E91" s="187"/>
      <c r="F91" s="187"/>
      <c r="G91" s="187"/>
      <c r="H91" s="187"/>
      <c r="I91" s="188"/>
      <c r="J91" s="95" t="s">
        <v>267</v>
      </c>
      <c r="K91" s="2"/>
    </row>
    <row r="92" spans="1:11" ht="25.5" x14ac:dyDescent="0.2">
      <c r="A92" s="60" t="s">
        <v>268</v>
      </c>
      <c r="B92" s="96"/>
      <c r="C92" s="97"/>
      <c r="D92" s="97"/>
      <c r="E92" s="97"/>
      <c r="F92" s="97"/>
      <c r="G92" s="97"/>
      <c r="H92" s="97"/>
      <c r="I92" s="98"/>
      <c r="J92" s="29"/>
      <c r="K92" s="2"/>
    </row>
    <row r="93" spans="1:11" ht="53.25" customHeight="1" x14ac:dyDescent="0.2">
      <c r="A93" s="86" t="s">
        <v>269</v>
      </c>
      <c r="B93" s="75" t="str">
        <f>IFERROR(B70/(B84*'Instructions and Reference Data'!$E$72),"Needs Data")</f>
        <v>Needs Data</v>
      </c>
      <c r="C93" s="75" t="str">
        <f>IFERROR(C70/(C84*'Instructions and Reference Data'!$E$72),"Needs Data")</f>
        <v>Needs Data</v>
      </c>
      <c r="D93" s="75" t="str">
        <f>IFERROR(D70/(D84*'Instructions and Reference Data'!$E$72),"Needs Data")</f>
        <v>Needs Data</v>
      </c>
      <c r="E93" s="75" t="str">
        <f>IFERROR(E70/(E84*'Instructions and Reference Data'!$E$72),"Needs Data")</f>
        <v>Needs Data</v>
      </c>
      <c r="F93" s="75" t="str">
        <f>IFERROR(F70/(F84*'Instructions and Reference Data'!$E$72),"Needs Data")</f>
        <v>Needs Data</v>
      </c>
      <c r="G93" s="75" t="str">
        <f>IFERROR(G70/(G84*'Instructions and Reference Data'!$E$72),"Needs Data")</f>
        <v>Needs Data</v>
      </c>
      <c r="H93" s="75" t="str">
        <f>IFERROR(H70/(H84*'Instructions and Reference Data'!$E$72),"Needs Data")</f>
        <v>Needs Data</v>
      </c>
      <c r="I93" s="75" t="str">
        <f>IFERROR(I70/(I84*'Instructions and Reference Data'!$E$72),"Needs Data")</f>
        <v>Needs Data</v>
      </c>
      <c r="J93" s="172" t="s">
        <v>270</v>
      </c>
      <c r="K93" s="2"/>
    </row>
    <row r="94" spans="1:11" ht="57" customHeight="1" x14ac:dyDescent="0.2">
      <c r="A94" s="86" t="s">
        <v>271</v>
      </c>
      <c r="B94" s="75" t="str">
        <f>IFERROR(B70/(B85*'Instructions and Reference Data'!$E$72),"Needs Data")</f>
        <v>Needs Data</v>
      </c>
      <c r="C94" s="75" t="str">
        <f>IFERROR(C70/(C85*'Instructions and Reference Data'!$E$72),"Needs Data")</f>
        <v>Needs Data</v>
      </c>
      <c r="D94" s="75" t="str">
        <f>IFERROR(D70/(D85*'Instructions and Reference Data'!$E$72),"Needs Data")</f>
        <v>Needs Data</v>
      </c>
      <c r="E94" s="75" t="str">
        <f>IFERROR(E70/(E85*'Instructions and Reference Data'!$E$72),"Needs Data")</f>
        <v>Needs Data</v>
      </c>
      <c r="F94" s="75" t="str">
        <f>IFERROR(F70/(F85*'Instructions and Reference Data'!$E$72),"Needs Data")</f>
        <v>Needs Data</v>
      </c>
      <c r="G94" s="75" t="str">
        <f>IFERROR(G70/(G85*'Instructions and Reference Data'!$E$72),"Needs Data")</f>
        <v>Needs Data</v>
      </c>
      <c r="H94" s="75" t="str">
        <f>IFERROR(H70/(H85*'Instructions and Reference Data'!$E$72),"Needs Data")</f>
        <v>Needs Data</v>
      </c>
      <c r="I94" s="75" t="str">
        <f>IFERROR(I70/(I85*'Instructions and Reference Data'!$E$72),"Needs Data")</f>
        <v>Needs Data</v>
      </c>
      <c r="J94" s="173"/>
      <c r="K94" s="2"/>
    </row>
    <row r="95" spans="1:11" ht="48" customHeight="1" x14ac:dyDescent="0.2">
      <c r="A95" s="86" t="s">
        <v>272</v>
      </c>
      <c r="B95" s="180" t="str">
        <f>IFERROR(B75/(B86*'Instructions and Reference Data'!$E$72),"Needs Data")</f>
        <v>Needs Data</v>
      </c>
      <c r="C95" s="181"/>
      <c r="D95" s="181"/>
      <c r="E95" s="181"/>
      <c r="F95" s="181"/>
      <c r="G95" s="181"/>
      <c r="H95" s="181"/>
      <c r="I95" s="182"/>
      <c r="J95" s="172" t="s">
        <v>273</v>
      </c>
      <c r="K95" s="2"/>
    </row>
    <row r="96" spans="1:11" ht="61.5" customHeight="1" x14ac:dyDescent="0.2">
      <c r="A96" s="86" t="s">
        <v>274</v>
      </c>
      <c r="B96" s="180" t="str">
        <f>IFERROR(B75/(B87*'Instructions and Reference Data'!$E$72),"Needs Data")</f>
        <v>Needs Data</v>
      </c>
      <c r="C96" s="181"/>
      <c r="D96" s="181"/>
      <c r="E96" s="181"/>
      <c r="F96" s="181"/>
      <c r="G96" s="181"/>
      <c r="H96" s="181"/>
      <c r="I96" s="182"/>
      <c r="J96" s="173"/>
      <c r="K96" s="2"/>
    </row>
    <row r="97" spans="1:14" ht="25.5" x14ac:dyDescent="0.2">
      <c r="A97" s="101" t="s">
        <v>275</v>
      </c>
      <c r="B97" s="39"/>
      <c r="C97" s="39"/>
      <c r="D97" s="39"/>
      <c r="E97" s="39"/>
      <c r="F97" s="39"/>
      <c r="G97" s="39"/>
      <c r="H97" s="39"/>
      <c r="I97" s="39"/>
      <c r="J97" s="38"/>
      <c r="K97" s="2"/>
    </row>
    <row r="98" spans="1:14" ht="61.5" customHeight="1" x14ac:dyDescent="0.2">
      <c r="A98" s="86" t="s">
        <v>269</v>
      </c>
      <c r="B98" s="75" t="str">
        <f>IFERROR(B71/(B84*'Instructions and Reference Data'!$E$72),"Needs Data")</f>
        <v>Needs Data</v>
      </c>
      <c r="C98" s="75" t="str">
        <f>IFERROR(C71/(C84*'Instructions and Reference Data'!$E$72),"Needs Data")</f>
        <v>Needs Data</v>
      </c>
      <c r="D98" s="75" t="str">
        <f>IFERROR(D71/(D84*'Instructions and Reference Data'!$E$72),"Needs Data")</f>
        <v>Needs Data</v>
      </c>
      <c r="E98" s="75" t="str">
        <f>IFERROR(E71/(E84*'Instructions and Reference Data'!$E$72),"Needs Data")</f>
        <v>Needs Data</v>
      </c>
      <c r="F98" s="75" t="str">
        <f>IFERROR(F71/(F84*'Instructions and Reference Data'!$E$72),"Needs Data")</f>
        <v>Needs Data</v>
      </c>
      <c r="G98" s="75" t="str">
        <f>IFERROR(G71/(G84*'Instructions and Reference Data'!$E$72),"Needs Data")</f>
        <v>Needs Data</v>
      </c>
      <c r="H98" s="75" t="str">
        <f>IFERROR(H71/(H84*'Instructions and Reference Data'!$E$72),"Needs Data")</f>
        <v>Needs Data</v>
      </c>
      <c r="I98" s="75" t="str">
        <f>IFERROR(I71/(I84*'Instructions and Reference Data'!$E$72),"Needs Data")</f>
        <v>Needs Data</v>
      </c>
      <c r="J98" s="172" t="s">
        <v>276</v>
      </c>
      <c r="K98" s="2"/>
    </row>
    <row r="99" spans="1:14" ht="61.5" customHeight="1" x14ac:dyDescent="0.2">
      <c r="A99" s="86" t="s">
        <v>271</v>
      </c>
      <c r="B99" s="75" t="str">
        <f>IFERROR(B71/(B85*'Instructions and Reference Data'!$E$72),"Needs Data")</f>
        <v>Needs Data</v>
      </c>
      <c r="C99" s="75" t="str">
        <f>IFERROR(C71/(C85*'Instructions and Reference Data'!$E$72),"Needs Data")</f>
        <v>Needs Data</v>
      </c>
      <c r="D99" s="75" t="str">
        <f>IFERROR(D71/(D85*'Instructions and Reference Data'!$E$72),"Needs Data")</f>
        <v>Needs Data</v>
      </c>
      <c r="E99" s="75" t="str">
        <f>IFERROR(E71/(E85*'Instructions and Reference Data'!$E$72),"Needs Data")</f>
        <v>Needs Data</v>
      </c>
      <c r="F99" s="75" t="str">
        <f>IFERROR(F71/(F85*'Instructions and Reference Data'!$E$72),"Needs Data")</f>
        <v>Needs Data</v>
      </c>
      <c r="G99" s="75" t="str">
        <f>IFERROR(G71/(G85*'Instructions and Reference Data'!$E$72),"Needs Data")</f>
        <v>Needs Data</v>
      </c>
      <c r="H99" s="75" t="str">
        <f>IFERROR(H71/(H85*'Instructions and Reference Data'!$E$72),"Needs Data")</f>
        <v>Needs Data</v>
      </c>
      <c r="I99" s="75" t="str">
        <f>IFERROR(I71/(I85*'Instructions and Reference Data'!$E$72),"Needs Data")</f>
        <v>Needs Data</v>
      </c>
      <c r="J99" s="173"/>
      <c r="K99" s="2"/>
    </row>
    <row r="100" spans="1:14" ht="35.1" customHeight="1" x14ac:dyDescent="0.25">
      <c r="A100" s="86" t="s">
        <v>272</v>
      </c>
      <c r="B100" s="180" t="str">
        <f>IFERROR(B76/(B86*'Instructions and Reference Data'!$E$72),"Needs Data")</f>
        <v>Needs Data</v>
      </c>
      <c r="C100" s="181"/>
      <c r="D100" s="181"/>
      <c r="E100" s="181"/>
      <c r="F100" s="181"/>
      <c r="G100" s="181"/>
      <c r="H100" s="181"/>
      <c r="I100" s="182"/>
      <c r="J100" s="172" t="s">
        <v>277</v>
      </c>
      <c r="K100"/>
      <c r="L100"/>
      <c r="M100"/>
      <c r="N100"/>
    </row>
    <row r="101" spans="1:14" ht="33.6" customHeight="1" x14ac:dyDescent="0.25">
      <c r="A101" s="86" t="s">
        <v>274</v>
      </c>
      <c r="B101" s="180" t="str">
        <f>IFERROR(B76/(B87*'Instructions and Reference Data'!$E$72),"Needs Data")</f>
        <v>Needs Data</v>
      </c>
      <c r="C101" s="181"/>
      <c r="D101" s="181"/>
      <c r="E101" s="181"/>
      <c r="F101" s="181"/>
      <c r="G101" s="181"/>
      <c r="H101" s="181"/>
      <c r="I101" s="182"/>
      <c r="J101" s="173"/>
      <c r="K101"/>
      <c r="L101"/>
      <c r="M101"/>
      <c r="N101"/>
    </row>
    <row r="102" spans="1:14" ht="15" x14ac:dyDescent="0.25">
      <c r="J102"/>
      <c r="K102"/>
      <c r="L102"/>
      <c r="M102"/>
      <c r="N102"/>
    </row>
  </sheetData>
  <mergeCells count="52">
    <mergeCell ref="J25:K25"/>
    <mergeCell ref="J26:K26"/>
    <mergeCell ref="J31:K31"/>
    <mergeCell ref="A1:K1"/>
    <mergeCell ref="B4:I4"/>
    <mergeCell ref="B17:I17"/>
    <mergeCell ref="J17:K17"/>
    <mergeCell ref="B76:I76"/>
    <mergeCell ref="J98:J99"/>
    <mergeCell ref="B100:I100"/>
    <mergeCell ref="J100:J101"/>
    <mergeCell ref="B101:I101"/>
    <mergeCell ref="B86:I86"/>
    <mergeCell ref="J86:K86"/>
    <mergeCell ref="B87:I87"/>
    <mergeCell ref="J87:K87"/>
    <mergeCell ref="A79:B79"/>
    <mergeCell ref="J81:K81"/>
    <mergeCell ref="J82:K82"/>
    <mergeCell ref="J83:K83"/>
    <mergeCell ref="J84:K84"/>
    <mergeCell ref="B95:I95"/>
    <mergeCell ref="J95:J96"/>
    <mergeCell ref="B96:I96"/>
    <mergeCell ref="B80:I80"/>
    <mergeCell ref="J80:K80"/>
    <mergeCell ref="J85:K85"/>
    <mergeCell ref="B91:I91"/>
    <mergeCell ref="B43:I43"/>
    <mergeCell ref="J18:K18"/>
    <mergeCell ref="J93:J94"/>
    <mergeCell ref="J36:K36"/>
    <mergeCell ref="J19:K19"/>
    <mergeCell ref="J20:K20"/>
    <mergeCell ref="J21:K21"/>
    <mergeCell ref="J22:K22"/>
    <mergeCell ref="J27:K27"/>
    <mergeCell ref="J28:K28"/>
    <mergeCell ref="J29:K29"/>
    <mergeCell ref="J30:K30"/>
    <mergeCell ref="J23:K23"/>
    <mergeCell ref="J24:K24"/>
    <mergeCell ref="B74:I74"/>
    <mergeCell ref="B75:I75"/>
    <mergeCell ref="J38:K38"/>
    <mergeCell ref="J40:K40"/>
    <mergeCell ref="J39:K39"/>
    <mergeCell ref="J37:K37"/>
    <mergeCell ref="J32:K32"/>
    <mergeCell ref="J33:K33"/>
    <mergeCell ref="J34:K34"/>
    <mergeCell ref="J35:K35"/>
  </mergeCells>
  <pageMargins left="0.7" right="0.7" top="0.75" bottom="0.75" header="0.3" footer="0.3"/>
  <pageSetup orientation="portrait" horizontalDpi="300" verticalDpi="300" r:id="rId1"/>
  <ignoredErrors>
    <ignoredError sqref="B56:J56" formula="1"/>
    <ignoredError sqref="B3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3E44C-98EE-4DE9-B0DA-538CDA70AE8A}">
  <sheetPr>
    <tabColor theme="8"/>
  </sheetPr>
  <dimension ref="A1:N108"/>
  <sheetViews>
    <sheetView zoomScaleNormal="100" workbookViewId="0">
      <selection activeCell="A30" sqref="A30:F57"/>
    </sheetView>
  </sheetViews>
  <sheetFormatPr defaultColWidth="8.7109375" defaultRowHeight="12.75" x14ac:dyDescent="0.2"/>
  <cols>
    <col min="1" max="1" width="48.140625" style="1" customWidth="1"/>
    <col min="2" max="2" width="17.5703125" style="2" bestFit="1" customWidth="1"/>
    <col min="3" max="9" width="17.5703125" style="2" customWidth="1"/>
    <col min="10" max="10" width="44.7109375" style="2" customWidth="1"/>
    <col min="11" max="11" width="59.28515625" style="1" customWidth="1"/>
    <col min="12" max="16384" width="8.7109375" style="2"/>
  </cols>
  <sheetData>
    <row r="1" spans="1:11" ht="32.1" customHeight="1" x14ac:dyDescent="0.2">
      <c r="A1" s="190" t="s">
        <v>278</v>
      </c>
      <c r="B1" s="190"/>
      <c r="C1" s="190"/>
      <c r="D1" s="190"/>
      <c r="E1" s="190"/>
      <c r="F1" s="190"/>
      <c r="G1" s="190"/>
      <c r="H1" s="190"/>
      <c r="I1" s="190"/>
      <c r="J1" s="190"/>
      <c r="K1" s="191"/>
    </row>
    <row r="2" spans="1:11" x14ac:dyDescent="0.2">
      <c r="K2" s="4"/>
    </row>
    <row r="3" spans="1:11" s="18" customFormat="1" ht="18" x14ac:dyDescent="0.25">
      <c r="A3" s="22" t="s">
        <v>120</v>
      </c>
      <c r="B3" s="26"/>
      <c r="C3" s="26"/>
      <c r="D3" s="26"/>
      <c r="E3" s="26"/>
      <c r="F3" s="26"/>
      <c r="G3" s="26"/>
      <c r="H3" s="26"/>
      <c r="I3" s="26"/>
      <c r="J3" s="22"/>
      <c r="K3" s="27"/>
    </row>
    <row r="4" spans="1:11" s="3" customFormat="1" x14ac:dyDescent="0.2">
      <c r="A4" s="5" t="s">
        <v>121</v>
      </c>
      <c r="B4" s="134" t="s">
        <v>122</v>
      </c>
      <c r="C4" s="192"/>
      <c r="D4" s="192"/>
      <c r="E4" s="192"/>
      <c r="F4" s="192"/>
      <c r="G4" s="192"/>
      <c r="H4" s="192"/>
      <c r="I4" s="135"/>
      <c r="J4" s="95" t="s">
        <v>123</v>
      </c>
      <c r="K4" s="5" t="s">
        <v>124</v>
      </c>
    </row>
    <row r="5" spans="1:11" s="3" customFormat="1" x14ac:dyDescent="0.2">
      <c r="A5" s="5"/>
      <c r="B5" s="85" t="s">
        <v>125</v>
      </c>
      <c r="C5" s="85" t="s">
        <v>126</v>
      </c>
      <c r="D5" s="85" t="s">
        <v>127</v>
      </c>
      <c r="E5" s="85" t="s">
        <v>128</v>
      </c>
      <c r="F5" s="85" t="s">
        <v>129</v>
      </c>
      <c r="G5" s="85" t="s">
        <v>130</v>
      </c>
      <c r="H5" s="85" t="s">
        <v>131</v>
      </c>
      <c r="I5" s="85" t="s">
        <v>132</v>
      </c>
      <c r="J5" s="95"/>
      <c r="K5" s="5"/>
    </row>
    <row r="6" spans="1:11" ht="89.25" x14ac:dyDescent="0.2">
      <c r="A6" s="86" t="s">
        <v>279</v>
      </c>
      <c r="B6" s="61"/>
      <c r="C6" s="61"/>
      <c r="D6" s="61"/>
      <c r="E6" s="62"/>
      <c r="F6" s="61"/>
      <c r="G6" s="61"/>
      <c r="H6" s="62"/>
      <c r="I6" s="62"/>
      <c r="J6" s="6" t="s">
        <v>134</v>
      </c>
      <c r="K6" s="6" t="s">
        <v>135</v>
      </c>
    </row>
    <row r="7" spans="1:11" x14ac:dyDescent="0.2">
      <c r="A7" s="86" t="s">
        <v>204</v>
      </c>
      <c r="B7" s="69" t="str">
        <f>IF(B25=0,"Complete Section 2",B25*'Instructions and Reference Data'!$E$95/1000)</f>
        <v>Complete Section 2</v>
      </c>
      <c r="C7" s="69" t="str">
        <f>IF(C25=0,"Complete Section 2",C25*'Instructions and Reference Data'!$E$95/1000)</f>
        <v>Complete Section 2</v>
      </c>
      <c r="D7" s="69" t="str">
        <f>IF(D25=0,"Complete Section 2",D25*'Instructions and Reference Data'!$E$95/1000)</f>
        <v>Complete Section 2</v>
      </c>
      <c r="E7" s="69" t="str">
        <f>IF(E25=0,"Complete Section 2",E25*'Instructions and Reference Data'!$E$95/1000)</f>
        <v>Complete Section 2</v>
      </c>
      <c r="F7" s="69" t="str">
        <f>IF(F25=0,"Complete Section 2",F25*'Instructions and Reference Data'!$E$95/1000)</f>
        <v>Complete Section 2</v>
      </c>
      <c r="G7" s="69" t="str">
        <f>IF(G25=0,"Complete Section 2",G25*'Instructions and Reference Data'!$E$95/1000)</f>
        <v>Complete Section 2</v>
      </c>
      <c r="H7" s="69" t="str">
        <f>IF(H25=0,"Complete Section 2",H25*'Instructions and Reference Data'!$E$95/1000)</f>
        <v>Complete Section 2</v>
      </c>
      <c r="I7" s="69" t="str">
        <f>IF(I25=0,"Complete Section 2",I25*'Instructions and Reference Data'!$E$95/1000)</f>
        <v>Complete Section 2</v>
      </c>
      <c r="J7" s="6" t="s">
        <v>140</v>
      </c>
      <c r="K7" s="6" t="s">
        <v>280</v>
      </c>
    </row>
    <row r="8" spans="1:11" x14ac:dyDescent="0.2">
      <c r="A8" s="86" t="s">
        <v>206</v>
      </c>
      <c r="B8" s="69" t="str">
        <f>IF(B26=0,"Complete Section 2",B26*'Instructions and Reference Data'!$E$96/1000)</f>
        <v>Complete Section 2</v>
      </c>
      <c r="C8" s="69" t="str">
        <f>IF(C26=0,"Complete Section 2",C26*'Instructions and Reference Data'!$E$96/1000)</f>
        <v>Complete Section 2</v>
      </c>
      <c r="D8" s="69" t="str">
        <f>IF(D26=0,"Complete Section 2",D26*'Instructions and Reference Data'!$E$96/1000)</f>
        <v>Complete Section 2</v>
      </c>
      <c r="E8" s="69" t="str">
        <f>IF(E26=0,"Complete Section 2",E26*'Instructions and Reference Data'!$E$96/1000)</f>
        <v>Complete Section 2</v>
      </c>
      <c r="F8" s="69" t="str">
        <f>IF(F26=0,"Complete Section 2",F26*'Instructions and Reference Data'!$E$96/1000)</f>
        <v>Complete Section 2</v>
      </c>
      <c r="G8" s="69" t="str">
        <f>IF(G26=0,"Complete Section 2",G26*'Instructions and Reference Data'!$E$96/1000)</f>
        <v>Complete Section 2</v>
      </c>
      <c r="H8" s="69" t="str">
        <f>IF(H26=0,"Complete Section 2",H26*'Instructions and Reference Data'!$E$96/1000)</f>
        <v>Complete Section 2</v>
      </c>
      <c r="I8" s="69" t="str">
        <f>IF(I26=0,"Complete Section 2",I26*'Instructions and Reference Data'!$E$96/1000)</f>
        <v>Complete Section 2</v>
      </c>
      <c r="J8" s="6" t="s">
        <v>140</v>
      </c>
      <c r="K8" s="6" t="s">
        <v>280</v>
      </c>
    </row>
    <row r="9" spans="1:11" x14ac:dyDescent="0.2">
      <c r="A9" s="86" t="s">
        <v>207</v>
      </c>
      <c r="B9" s="69" t="str">
        <f>IF(B27=0,"Complete Section 2",B27*'Instructions and Reference Data'!$E$97/1000)</f>
        <v>Complete Section 2</v>
      </c>
      <c r="C9" s="69" t="str">
        <f>IF(C27=0,"Complete Section 2",C27*'Instructions and Reference Data'!$E$97/1000)</f>
        <v>Complete Section 2</v>
      </c>
      <c r="D9" s="69" t="str">
        <f>IF(D27=0,"Complete Section 2",D27*'Instructions and Reference Data'!$E$97/1000)</f>
        <v>Complete Section 2</v>
      </c>
      <c r="E9" s="69" t="str">
        <f>IF(E27=0,"Complete Section 2",E27*'Instructions and Reference Data'!$E$97/1000)</f>
        <v>Complete Section 2</v>
      </c>
      <c r="F9" s="69" t="str">
        <f>IF(F27=0,"Complete Section 2",F27*'Instructions and Reference Data'!$E$97/1000)</f>
        <v>Complete Section 2</v>
      </c>
      <c r="G9" s="69" t="str">
        <f>IF(G27=0,"Complete Section 2",G27*'Instructions and Reference Data'!$E$97/1000)</f>
        <v>Complete Section 2</v>
      </c>
      <c r="H9" s="69" t="str">
        <f>IF(H27=0,"Complete Section 2",H27*'Instructions and Reference Data'!$E$97/1000)</f>
        <v>Complete Section 2</v>
      </c>
      <c r="I9" s="69" t="str">
        <f>IF(I27=0,"Complete Section 2",I27*'Instructions and Reference Data'!$E$97/1000)</f>
        <v>Complete Section 2</v>
      </c>
      <c r="J9" s="6" t="s">
        <v>140</v>
      </c>
      <c r="K9" s="6" t="s">
        <v>280</v>
      </c>
    </row>
    <row r="10" spans="1:11" x14ac:dyDescent="0.2">
      <c r="A10" s="86" t="s">
        <v>208</v>
      </c>
      <c r="B10" s="69" t="str">
        <f>IF(B28=0,"Complete Section 2",B28*'Instructions and Reference Data'!$E$98/1000)</f>
        <v>Complete Section 2</v>
      </c>
      <c r="C10" s="69" t="str">
        <f>IF(C28=0,"Complete Section 2",C28*'Instructions and Reference Data'!$E$98/1000)</f>
        <v>Complete Section 2</v>
      </c>
      <c r="D10" s="69" t="str">
        <f>IF(D28=0,"Complete Section 2",D28*'Instructions and Reference Data'!$E$98/1000)</f>
        <v>Complete Section 2</v>
      </c>
      <c r="E10" s="69" t="str">
        <f>IF(E28=0,"Complete Section 2",E28*'Instructions and Reference Data'!$E$98/1000)</f>
        <v>Complete Section 2</v>
      </c>
      <c r="F10" s="69" t="str">
        <f>IF(F28=0,"Complete Section 2",F28*'Instructions and Reference Data'!$E$98/1000)</f>
        <v>Complete Section 2</v>
      </c>
      <c r="G10" s="69" t="str">
        <f>IF(G28=0,"Complete Section 2",G28*'Instructions and Reference Data'!$E$98/1000)</f>
        <v>Complete Section 2</v>
      </c>
      <c r="H10" s="69" t="str">
        <f>IF(H28=0,"Complete Section 2",H28*'Instructions and Reference Data'!$E$98/1000)</f>
        <v>Complete Section 2</v>
      </c>
      <c r="I10" s="69" t="str">
        <f>IF(I28=0,"Complete Section 2",I28*'Instructions and Reference Data'!$E$98/1000)</f>
        <v>Complete Section 2</v>
      </c>
      <c r="J10" s="6" t="s">
        <v>140</v>
      </c>
      <c r="K10" s="6" t="s">
        <v>280</v>
      </c>
    </row>
    <row r="11" spans="1:11" x14ac:dyDescent="0.2">
      <c r="A11" s="86" t="s">
        <v>216</v>
      </c>
      <c r="B11" s="69" t="str">
        <f>IF(B33=0,"Complete Section 2",B33*'Instructions and Reference Data'!$E$99/1000)</f>
        <v>Complete Section 2</v>
      </c>
      <c r="C11" s="69" t="str">
        <f>IF(C33=0,"Complete Section 2",C33*'Instructions and Reference Data'!$E$99/1000)</f>
        <v>Complete Section 2</v>
      </c>
      <c r="D11" s="69" t="str">
        <f>IF(D33=0,"Complete Section 2",D33*'Instructions and Reference Data'!$E$99/1000)</f>
        <v>Complete Section 2</v>
      </c>
      <c r="E11" s="69" t="str">
        <f>IF(E33=0,"Complete Section 2",E33*'Instructions and Reference Data'!$E$99/1000)</f>
        <v>Complete Section 2</v>
      </c>
      <c r="F11" s="69" t="str">
        <f>IF(F33=0,"Complete Section 2",F33*'Instructions and Reference Data'!$E$99/1000)</f>
        <v>Complete Section 2</v>
      </c>
      <c r="G11" s="69" t="str">
        <f>IF(G33=0,"Complete Section 2",G33*'Instructions and Reference Data'!$E$99/1000)</f>
        <v>Complete Section 2</v>
      </c>
      <c r="H11" s="69" t="str">
        <f>IF(H33=0,"Complete Section 2",H33*'Instructions and Reference Data'!$E$99/1000)</f>
        <v>Complete Section 2</v>
      </c>
      <c r="I11" s="69" t="str">
        <f>IF(I33=0,"Complete Section 2",I33*'Instructions and Reference Data'!$E$99/1000)</f>
        <v>Complete Section 2</v>
      </c>
      <c r="J11" s="6" t="s">
        <v>140</v>
      </c>
      <c r="K11" s="6" t="s">
        <v>281</v>
      </c>
    </row>
    <row r="12" spans="1:11" x14ac:dyDescent="0.2">
      <c r="A12" s="86" t="s">
        <v>218</v>
      </c>
      <c r="B12" s="69" t="str">
        <f>IF(B34=0,"Complete Section 2",B34*'Instructions and Reference Data'!$E$100/1000)</f>
        <v>Complete Section 2</v>
      </c>
      <c r="C12" s="69" t="str">
        <f>IF(C34=0,"Complete Section 2",C34*'Instructions and Reference Data'!$E$100/1000)</f>
        <v>Complete Section 2</v>
      </c>
      <c r="D12" s="69" t="str">
        <f>IF(D34=0,"Complete Section 2",D34*'Instructions and Reference Data'!$E$100/1000)</f>
        <v>Complete Section 2</v>
      </c>
      <c r="E12" s="69" t="str">
        <f>IF(E34=0,"Complete Section 2",E34*'Instructions and Reference Data'!$E$100/1000)</f>
        <v>Complete Section 2</v>
      </c>
      <c r="F12" s="69" t="str">
        <f>IF(F34=0,"Complete Section 2",F34*'Instructions and Reference Data'!$E$100/1000)</f>
        <v>Complete Section 2</v>
      </c>
      <c r="G12" s="69" t="str">
        <f>IF(G34=0,"Complete Section 2",G34*'Instructions and Reference Data'!$E$100/1000)</f>
        <v>Complete Section 2</v>
      </c>
      <c r="H12" s="69" t="str">
        <f>IF(H34=0,"Complete Section 2",H34*'Instructions and Reference Data'!$E$100/1000)</f>
        <v>Complete Section 2</v>
      </c>
      <c r="I12" s="69" t="str">
        <f>IF(I34=0,"Complete Section 2",I34*'Instructions and Reference Data'!$E$100/1000)</f>
        <v>Complete Section 2</v>
      </c>
      <c r="J12" s="6" t="s">
        <v>140</v>
      </c>
      <c r="K12" s="6" t="s">
        <v>281</v>
      </c>
    </row>
    <row r="13" spans="1:11" x14ac:dyDescent="0.2">
      <c r="A13" s="86" t="s">
        <v>219</v>
      </c>
      <c r="B13" s="69" t="str">
        <f>IF(B35=0,"Complete Section 2",B35*'Instructions and Reference Data'!$E$101/1000)</f>
        <v>Complete Section 2</v>
      </c>
      <c r="C13" s="69" t="str">
        <f>IF(C35=0,"Complete Section 2",C35*'Instructions and Reference Data'!$E$101/1000)</f>
        <v>Complete Section 2</v>
      </c>
      <c r="D13" s="69" t="str">
        <f>IF(D35=0,"Complete Section 2",D35*'Instructions and Reference Data'!$E$101/1000)</f>
        <v>Complete Section 2</v>
      </c>
      <c r="E13" s="69" t="str">
        <f>IF(E35=0,"Complete Section 2",E35*'Instructions and Reference Data'!$E$101/1000)</f>
        <v>Complete Section 2</v>
      </c>
      <c r="F13" s="69" t="str">
        <f>IF(F35=0,"Complete Section 2",F35*'Instructions and Reference Data'!$E$101/1000)</f>
        <v>Complete Section 2</v>
      </c>
      <c r="G13" s="69" t="str">
        <f>IF(G35=0,"Complete Section 2",G35*'Instructions and Reference Data'!$E$101/1000)</f>
        <v>Complete Section 2</v>
      </c>
      <c r="H13" s="69" t="str">
        <f>IF(H35=0,"Complete Section 2",H35*'Instructions and Reference Data'!$E$101/1000)</f>
        <v>Complete Section 2</v>
      </c>
      <c r="I13" s="69" t="str">
        <f>IF(I35=0,"Complete Section 2",I35*'Instructions and Reference Data'!$E$101/1000)</f>
        <v>Complete Section 2</v>
      </c>
      <c r="J13" s="6" t="s">
        <v>140</v>
      </c>
      <c r="K13" s="6" t="s">
        <v>281</v>
      </c>
    </row>
    <row r="14" spans="1:11" x14ac:dyDescent="0.2">
      <c r="A14" s="86" t="s">
        <v>220</v>
      </c>
      <c r="B14" s="69" t="str">
        <f>IF(B36=0,"Complete Section 2",B36*'Instructions and Reference Data'!$E$102/1000)</f>
        <v>Complete Section 2</v>
      </c>
      <c r="C14" s="69" t="str">
        <f>IF(C36=0,"Complete Section 2",C36*'Instructions and Reference Data'!$E$102/1000)</f>
        <v>Complete Section 2</v>
      </c>
      <c r="D14" s="69" t="str">
        <f>IF(D36=0,"Complete Section 2",D36*'Instructions and Reference Data'!$E$102/1000)</f>
        <v>Complete Section 2</v>
      </c>
      <c r="E14" s="69" t="str">
        <f>IF(E36=0,"Complete Section 2",E36*'Instructions and Reference Data'!$E$102/1000)</f>
        <v>Complete Section 2</v>
      </c>
      <c r="F14" s="69" t="str">
        <f>IF(F36=0,"Complete Section 2",F36*'Instructions and Reference Data'!$E$102/1000)</f>
        <v>Complete Section 2</v>
      </c>
      <c r="G14" s="69" t="str">
        <f>IF(G36=0,"Complete Section 2",G36*'Instructions and Reference Data'!$E$102/1000)</f>
        <v>Complete Section 2</v>
      </c>
      <c r="H14" s="69" t="str">
        <f>IF(H36=0,"Complete Section 2",H36*'Instructions and Reference Data'!$E$102/1000)</f>
        <v>Complete Section 2</v>
      </c>
      <c r="I14" s="69" t="str">
        <f>IF(I36=0,"Complete Section 2",I36*'Instructions and Reference Data'!$E$102/1000)</f>
        <v>Complete Section 2</v>
      </c>
      <c r="J14" s="6" t="s">
        <v>140</v>
      </c>
      <c r="K14" s="6" t="s">
        <v>281</v>
      </c>
    </row>
    <row r="15" spans="1:11" ht="49.5" customHeight="1" x14ac:dyDescent="0.2">
      <c r="A15" s="86" t="s">
        <v>142</v>
      </c>
      <c r="B15" s="63"/>
      <c r="C15" s="63"/>
      <c r="D15" s="63"/>
      <c r="E15" s="64"/>
      <c r="F15" s="63"/>
      <c r="G15" s="63"/>
      <c r="H15" s="64"/>
      <c r="I15" s="64"/>
      <c r="J15" s="6" t="s">
        <v>143</v>
      </c>
      <c r="K15" s="6" t="s">
        <v>144</v>
      </c>
    </row>
    <row r="16" spans="1:11" ht="32.25" customHeight="1" x14ac:dyDescent="0.2">
      <c r="A16" s="86" t="s">
        <v>145</v>
      </c>
      <c r="B16" s="63"/>
      <c r="C16" s="63"/>
      <c r="D16" s="63"/>
      <c r="E16" s="64"/>
      <c r="F16" s="63"/>
      <c r="G16" s="63"/>
      <c r="H16" s="64"/>
      <c r="I16" s="64"/>
      <c r="J16" s="6" t="s">
        <v>146</v>
      </c>
      <c r="K16" s="6" t="s">
        <v>147</v>
      </c>
    </row>
    <row r="17" spans="1:11" ht="30.75" customHeight="1" x14ac:dyDescent="0.2">
      <c r="A17" s="86" t="s">
        <v>148</v>
      </c>
      <c r="B17" s="65"/>
      <c r="C17" s="63"/>
      <c r="D17" s="63"/>
      <c r="E17" s="64"/>
      <c r="F17" s="63"/>
      <c r="G17" s="63"/>
      <c r="H17" s="64"/>
      <c r="I17" s="64"/>
      <c r="J17" s="6" t="s">
        <v>149</v>
      </c>
      <c r="K17" s="6" t="s">
        <v>147</v>
      </c>
    </row>
    <row r="18" spans="1:11" ht="31.5" customHeight="1" x14ac:dyDescent="0.2">
      <c r="A18" s="86" t="s">
        <v>150</v>
      </c>
      <c r="B18" s="65"/>
      <c r="C18" s="63"/>
      <c r="D18" s="63"/>
      <c r="E18" s="64"/>
      <c r="F18" s="63"/>
      <c r="G18" s="63"/>
      <c r="H18" s="64"/>
      <c r="I18" s="64"/>
      <c r="J18" s="6" t="s">
        <v>151</v>
      </c>
      <c r="K18" s="6" t="s">
        <v>147</v>
      </c>
    </row>
    <row r="19" spans="1:11" ht="31.5" customHeight="1" x14ac:dyDescent="0.2">
      <c r="A19" s="5" t="s">
        <v>152</v>
      </c>
      <c r="B19" s="41">
        <f>SUM(B6,B15:B18)</f>
        <v>0</v>
      </c>
      <c r="C19" s="41">
        <f t="shared" ref="C19:I19" si="0">SUM(C6,C15:C18)</f>
        <v>0</v>
      </c>
      <c r="D19" s="41">
        <f t="shared" si="0"/>
        <v>0</v>
      </c>
      <c r="E19" s="41">
        <f t="shared" si="0"/>
        <v>0</v>
      </c>
      <c r="F19" s="41">
        <f t="shared" si="0"/>
        <v>0</v>
      </c>
      <c r="G19" s="41">
        <f t="shared" si="0"/>
        <v>0</v>
      </c>
      <c r="H19" s="41">
        <f t="shared" si="0"/>
        <v>0</v>
      </c>
      <c r="I19" s="41">
        <f t="shared" si="0"/>
        <v>0</v>
      </c>
      <c r="J19" s="4"/>
      <c r="K19" s="4"/>
    </row>
    <row r="20" spans="1:11" ht="27" customHeight="1" x14ac:dyDescent="0.2">
      <c r="A20" s="5" t="s">
        <v>153</v>
      </c>
      <c r="B20" s="41">
        <f>SUM(B6:B18)</f>
        <v>0</v>
      </c>
      <c r="C20" s="41">
        <f t="shared" ref="C20:D20" si="1">SUM(C6:C18)</f>
        <v>0</v>
      </c>
      <c r="D20" s="41">
        <f t="shared" si="1"/>
        <v>0</v>
      </c>
      <c r="E20" s="41">
        <f>SUM(E6:E18)</f>
        <v>0</v>
      </c>
      <c r="F20" s="41">
        <f t="shared" ref="F20:G20" si="2">SUM(F6:F18)</f>
        <v>0</v>
      </c>
      <c r="G20" s="41">
        <f t="shared" si="2"/>
        <v>0</v>
      </c>
      <c r="H20" s="41">
        <f>SUM(H6:H18)</f>
        <v>0</v>
      </c>
      <c r="I20" s="41">
        <f>SUM(I6:I18)</f>
        <v>0</v>
      </c>
    </row>
    <row r="21" spans="1:11" x14ac:dyDescent="0.2">
      <c r="K21" s="4"/>
    </row>
    <row r="22" spans="1:11" ht="18" x14ac:dyDescent="0.25">
      <c r="A22" s="22" t="s">
        <v>154</v>
      </c>
      <c r="B22" s="25"/>
      <c r="C22" s="25"/>
      <c r="D22" s="25"/>
      <c r="E22" s="25"/>
      <c r="F22" s="25"/>
      <c r="G22" s="25"/>
      <c r="H22" s="25"/>
      <c r="I22" s="25"/>
      <c r="J22" s="23"/>
      <c r="K22" s="24"/>
    </row>
    <row r="23" spans="1:11" s="3" customFormat="1" ht="15" customHeight="1" x14ac:dyDescent="0.2">
      <c r="A23" s="5" t="s">
        <v>121</v>
      </c>
      <c r="B23" s="142" t="s">
        <v>155</v>
      </c>
      <c r="C23" s="142"/>
      <c r="D23" s="142"/>
      <c r="E23" s="142"/>
      <c r="F23" s="142"/>
      <c r="G23" s="142"/>
      <c r="H23" s="142"/>
      <c r="I23" s="142"/>
      <c r="J23" s="170" t="s">
        <v>156</v>
      </c>
      <c r="K23" s="171"/>
    </row>
    <row r="24" spans="1:11" s="3" customFormat="1" ht="15" customHeight="1" x14ac:dyDescent="0.2">
      <c r="A24" s="5"/>
      <c r="B24" s="85" t="s">
        <v>125</v>
      </c>
      <c r="C24" s="85" t="s">
        <v>126</v>
      </c>
      <c r="D24" s="85" t="s">
        <v>127</v>
      </c>
      <c r="E24" s="85" t="s">
        <v>128</v>
      </c>
      <c r="F24" s="85" t="s">
        <v>129</v>
      </c>
      <c r="G24" s="85" t="s">
        <v>130</v>
      </c>
      <c r="H24" s="85" t="s">
        <v>131</v>
      </c>
      <c r="I24" s="85" t="s">
        <v>132</v>
      </c>
      <c r="J24" s="170"/>
      <c r="K24" s="171"/>
    </row>
    <row r="25" spans="1:11" x14ac:dyDescent="0.2">
      <c r="A25" s="86" t="s">
        <v>157</v>
      </c>
      <c r="B25" s="58"/>
      <c r="C25" s="58"/>
      <c r="D25" s="58"/>
      <c r="E25" s="58"/>
      <c r="F25" s="58"/>
      <c r="G25" s="58"/>
      <c r="H25" s="58"/>
      <c r="I25" s="58"/>
      <c r="J25" s="168" t="s">
        <v>158</v>
      </c>
      <c r="K25" s="169"/>
    </row>
    <row r="26" spans="1:11" x14ac:dyDescent="0.2">
      <c r="A26" s="86" t="s">
        <v>159</v>
      </c>
      <c r="B26" s="58"/>
      <c r="C26" s="58"/>
      <c r="D26" s="58"/>
      <c r="E26" s="58"/>
      <c r="F26" s="58"/>
      <c r="G26" s="58"/>
      <c r="H26" s="58"/>
      <c r="I26" s="58"/>
      <c r="J26" s="168" t="s">
        <v>160</v>
      </c>
      <c r="K26" s="169"/>
    </row>
    <row r="27" spans="1:11" x14ac:dyDescent="0.2">
      <c r="A27" s="86" t="s">
        <v>161</v>
      </c>
      <c r="B27" s="58"/>
      <c r="C27" s="58"/>
      <c r="D27" s="58"/>
      <c r="E27" s="58"/>
      <c r="F27" s="58"/>
      <c r="G27" s="58"/>
      <c r="H27" s="58"/>
      <c r="I27" s="58"/>
      <c r="J27" s="168" t="s">
        <v>162</v>
      </c>
      <c r="K27" s="169"/>
    </row>
    <row r="28" spans="1:11" x14ac:dyDescent="0.2">
      <c r="A28" s="86" t="s">
        <v>163</v>
      </c>
      <c r="B28" s="58"/>
      <c r="C28" s="58"/>
      <c r="D28" s="58"/>
      <c r="E28" s="58"/>
      <c r="F28" s="58"/>
      <c r="G28" s="58"/>
      <c r="H28" s="58"/>
      <c r="I28" s="58"/>
      <c r="J28" s="168" t="s">
        <v>164</v>
      </c>
      <c r="K28" s="169"/>
    </row>
    <row r="29" spans="1:11" x14ac:dyDescent="0.2">
      <c r="A29" s="86" t="s">
        <v>165</v>
      </c>
      <c r="B29" s="58"/>
      <c r="C29" s="58"/>
      <c r="D29" s="58"/>
      <c r="E29" s="58"/>
      <c r="F29" s="58"/>
      <c r="G29" s="58"/>
      <c r="H29" s="58"/>
      <c r="I29" s="58"/>
      <c r="J29" s="168" t="s">
        <v>166</v>
      </c>
      <c r="K29" s="169"/>
    </row>
    <row r="30" spans="1:11" x14ac:dyDescent="0.2">
      <c r="A30" s="86" t="s">
        <v>167</v>
      </c>
      <c r="B30" s="58"/>
      <c r="C30" s="58"/>
      <c r="D30" s="58"/>
      <c r="E30" s="58"/>
      <c r="F30" s="58"/>
      <c r="G30" s="58"/>
      <c r="H30" s="58"/>
      <c r="I30" s="58"/>
      <c r="J30" s="168" t="s">
        <v>168</v>
      </c>
      <c r="K30" s="169"/>
    </row>
    <row r="31" spans="1:11" x14ac:dyDescent="0.2">
      <c r="A31" s="86" t="s">
        <v>169</v>
      </c>
      <c r="B31" s="58"/>
      <c r="C31" s="58"/>
      <c r="D31" s="58"/>
      <c r="E31" s="58"/>
      <c r="F31" s="58"/>
      <c r="G31" s="58"/>
      <c r="H31" s="58"/>
      <c r="I31" s="58"/>
      <c r="J31" s="168" t="s">
        <v>170</v>
      </c>
      <c r="K31" s="169"/>
    </row>
    <row r="32" spans="1:11" x14ac:dyDescent="0.2">
      <c r="A32" s="86" t="s">
        <v>171</v>
      </c>
      <c r="B32" s="58"/>
      <c r="C32" s="58"/>
      <c r="D32" s="58"/>
      <c r="E32" s="58"/>
      <c r="F32" s="58"/>
      <c r="G32" s="58"/>
      <c r="H32" s="58"/>
      <c r="I32" s="58"/>
      <c r="J32" s="168" t="s">
        <v>172</v>
      </c>
      <c r="K32" s="169"/>
    </row>
    <row r="33" spans="1:11" x14ac:dyDescent="0.2">
      <c r="A33" s="86" t="s">
        <v>173</v>
      </c>
      <c r="B33" s="58"/>
      <c r="C33" s="58"/>
      <c r="D33" s="58"/>
      <c r="E33" s="58"/>
      <c r="F33" s="58"/>
      <c r="G33" s="58"/>
      <c r="H33" s="58"/>
      <c r="I33" s="58"/>
      <c r="J33" s="168" t="s">
        <v>174</v>
      </c>
      <c r="K33" s="169"/>
    </row>
    <row r="34" spans="1:11" x14ac:dyDescent="0.2">
      <c r="A34" s="86" t="s">
        <v>175</v>
      </c>
      <c r="B34" s="58"/>
      <c r="C34" s="58"/>
      <c r="D34" s="58"/>
      <c r="E34" s="58"/>
      <c r="F34" s="58"/>
      <c r="G34" s="58"/>
      <c r="H34" s="58"/>
      <c r="I34" s="58"/>
      <c r="J34" s="168" t="s">
        <v>176</v>
      </c>
      <c r="K34" s="169"/>
    </row>
    <row r="35" spans="1:11" x14ac:dyDescent="0.2">
      <c r="A35" s="86" t="s">
        <v>177</v>
      </c>
      <c r="B35" s="58"/>
      <c r="C35" s="58"/>
      <c r="D35" s="58"/>
      <c r="E35" s="58"/>
      <c r="F35" s="58"/>
      <c r="G35" s="58"/>
      <c r="H35" s="58"/>
      <c r="I35" s="58"/>
      <c r="J35" s="168" t="s">
        <v>178</v>
      </c>
      <c r="K35" s="169"/>
    </row>
    <row r="36" spans="1:11" x14ac:dyDescent="0.2">
      <c r="A36" s="86" t="s">
        <v>179</v>
      </c>
      <c r="B36" s="58"/>
      <c r="C36" s="58"/>
      <c r="D36" s="58"/>
      <c r="E36" s="58"/>
      <c r="F36" s="58"/>
      <c r="G36" s="58"/>
      <c r="H36" s="58"/>
      <c r="I36" s="58"/>
      <c r="J36" s="168" t="s">
        <v>180</v>
      </c>
      <c r="K36" s="169"/>
    </row>
    <row r="37" spans="1:11" x14ac:dyDescent="0.2">
      <c r="A37" s="86" t="s">
        <v>181</v>
      </c>
      <c r="B37" s="58"/>
      <c r="C37" s="58"/>
      <c r="D37" s="58"/>
      <c r="E37" s="58"/>
      <c r="F37" s="58"/>
      <c r="G37" s="58"/>
      <c r="H37" s="58"/>
      <c r="I37" s="58"/>
      <c r="J37" s="168" t="s">
        <v>182</v>
      </c>
      <c r="K37" s="169"/>
    </row>
    <row r="38" spans="1:11" x14ac:dyDescent="0.2">
      <c r="A38" s="86" t="s">
        <v>183</v>
      </c>
      <c r="B38" s="58"/>
      <c r="C38" s="58"/>
      <c r="D38" s="58"/>
      <c r="E38" s="58"/>
      <c r="F38" s="58"/>
      <c r="G38" s="58"/>
      <c r="H38" s="58"/>
      <c r="I38" s="58"/>
      <c r="J38" s="168" t="s">
        <v>184</v>
      </c>
      <c r="K38" s="169"/>
    </row>
    <row r="39" spans="1:11" x14ac:dyDescent="0.2">
      <c r="A39" s="86" t="s">
        <v>185</v>
      </c>
      <c r="B39" s="58"/>
      <c r="C39" s="58"/>
      <c r="D39" s="58"/>
      <c r="E39" s="58"/>
      <c r="F39" s="58"/>
      <c r="G39" s="58"/>
      <c r="H39" s="58"/>
      <c r="I39" s="58"/>
      <c r="J39" s="168" t="s">
        <v>186</v>
      </c>
      <c r="K39" s="169"/>
    </row>
    <row r="40" spans="1:11" x14ac:dyDescent="0.2">
      <c r="A40" s="86" t="s">
        <v>187</v>
      </c>
      <c r="B40" s="58"/>
      <c r="C40" s="58"/>
      <c r="D40" s="58"/>
      <c r="E40" s="58"/>
      <c r="F40" s="58"/>
      <c r="G40" s="58"/>
      <c r="H40" s="58"/>
      <c r="I40" s="58"/>
      <c r="J40" s="168" t="s">
        <v>188</v>
      </c>
      <c r="K40" s="169"/>
    </row>
    <row r="41" spans="1:11" x14ac:dyDescent="0.2">
      <c r="A41" s="86" t="s">
        <v>189</v>
      </c>
      <c r="B41" s="59">
        <f>SUM(B25:B32)</f>
        <v>0</v>
      </c>
      <c r="C41" s="59">
        <f t="shared" ref="C41:I41" si="3">SUM(C25:C32)</f>
        <v>0</v>
      </c>
      <c r="D41" s="59">
        <f t="shared" si="3"/>
        <v>0</v>
      </c>
      <c r="E41" s="59">
        <f t="shared" si="3"/>
        <v>0</v>
      </c>
      <c r="F41" s="59">
        <f t="shared" si="3"/>
        <v>0</v>
      </c>
      <c r="G41" s="59">
        <f t="shared" si="3"/>
        <v>0</v>
      </c>
      <c r="H41" s="59">
        <f t="shared" si="3"/>
        <v>0</v>
      </c>
      <c r="I41" s="59">
        <f t="shared" si="3"/>
        <v>0</v>
      </c>
      <c r="J41" s="168" t="s">
        <v>190</v>
      </c>
      <c r="K41" s="169"/>
    </row>
    <row r="42" spans="1:11" ht="24.95" customHeight="1" x14ac:dyDescent="0.2">
      <c r="A42" s="86" t="s">
        <v>191</v>
      </c>
      <c r="B42" s="43">
        <v>90</v>
      </c>
      <c r="C42" s="43">
        <v>90</v>
      </c>
      <c r="D42" s="43">
        <v>90</v>
      </c>
      <c r="E42" s="43">
        <v>90</v>
      </c>
      <c r="F42" s="43">
        <v>90</v>
      </c>
      <c r="G42" s="43">
        <v>90</v>
      </c>
      <c r="H42" s="43">
        <v>90</v>
      </c>
      <c r="I42" s="43">
        <v>90</v>
      </c>
      <c r="J42" s="168" t="s">
        <v>192</v>
      </c>
      <c r="K42" s="169"/>
    </row>
    <row r="43" spans="1:11" ht="45.95" customHeight="1" x14ac:dyDescent="0.2">
      <c r="A43" s="86" t="s">
        <v>193</v>
      </c>
      <c r="B43" s="59">
        <f>(SUM(B33:B40)*B42)/5280</f>
        <v>0</v>
      </c>
      <c r="C43" s="59">
        <f t="shared" ref="C43:I43" si="4">(SUM(C33:C40)*C42)/5280</f>
        <v>0</v>
      </c>
      <c r="D43" s="59">
        <f t="shared" si="4"/>
        <v>0</v>
      </c>
      <c r="E43" s="59">
        <f t="shared" si="4"/>
        <v>0</v>
      </c>
      <c r="F43" s="59">
        <f t="shared" si="4"/>
        <v>0</v>
      </c>
      <c r="G43" s="59">
        <f t="shared" si="4"/>
        <v>0</v>
      </c>
      <c r="H43" s="59">
        <f t="shared" si="4"/>
        <v>0</v>
      </c>
      <c r="I43" s="59">
        <f t="shared" si="4"/>
        <v>0</v>
      </c>
      <c r="J43" s="168" t="s">
        <v>194</v>
      </c>
      <c r="K43" s="169"/>
    </row>
    <row r="44" spans="1:11" x14ac:dyDescent="0.2">
      <c r="A44" s="86" t="s">
        <v>195</v>
      </c>
      <c r="B44" s="59">
        <f>SUM(B41,B43)</f>
        <v>0</v>
      </c>
      <c r="C44" s="59">
        <f t="shared" ref="C44:I44" si="5">SUM(C41,C43)</f>
        <v>0</v>
      </c>
      <c r="D44" s="59">
        <f t="shared" si="5"/>
        <v>0</v>
      </c>
      <c r="E44" s="59">
        <f t="shared" si="5"/>
        <v>0</v>
      </c>
      <c r="F44" s="59">
        <f t="shared" si="5"/>
        <v>0</v>
      </c>
      <c r="G44" s="59">
        <f t="shared" si="5"/>
        <v>0</v>
      </c>
      <c r="H44" s="59">
        <f t="shared" si="5"/>
        <v>0</v>
      </c>
      <c r="I44" s="59">
        <f t="shared" si="5"/>
        <v>0</v>
      </c>
      <c r="J44" s="168" t="s">
        <v>196</v>
      </c>
      <c r="K44" s="169"/>
    </row>
    <row r="45" spans="1:11" x14ac:dyDescent="0.2">
      <c r="A45" s="86" t="s">
        <v>197</v>
      </c>
      <c r="B45" s="58"/>
      <c r="C45" s="58"/>
      <c r="D45" s="58"/>
      <c r="E45" s="58"/>
      <c r="F45" s="58"/>
      <c r="G45" s="58"/>
      <c r="H45" s="58"/>
      <c r="I45" s="58"/>
      <c r="J45" s="168" t="s">
        <v>198</v>
      </c>
      <c r="K45" s="169"/>
    </row>
    <row r="46" spans="1:11" x14ac:dyDescent="0.2">
      <c r="A46" s="86" t="s">
        <v>199</v>
      </c>
      <c r="B46" s="58"/>
      <c r="C46" s="58"/>
      <c r="D46" s="58"/>
      <c r="E46" s="58"/>
      <c r="F46" s="58"/>
      <c r="G46" s="58"/>
      <c r="H46" s="58"/>
      <c r="I46" s="58"/>
      <c r="J46" s="168" t="s">
        <v>200</v>
      </c>
      <c r="K46" s="169"/>
    </row>
    <row r="47" spans="1:11" x14ac:dyDescent="0.2">
      <c r="K47" s="4"/>
    </row>
    <row r="48" spans="1:11" ht="18" x14ac:dyDescent="0.25">
      <c r="A48" s="22" t="s">
        <v>201</v>
      </c>
      <c r="B48" s="25"/>
      <c r="C48" s="25"/>
      <c r="D48" s="25"/>
      <c r="E48" s="25"/>
      <c r="F48" s="25"/>
      <c r="G48" s="25"/>
      <c r="H48" s="25"/>
      <c r="I48" s="25"/>
      <c r="J48" s="23"/>
      <c r="K48" s="24"/>
    </row>
    <row r="49" spans="1:11" s="3" customFormat="1" x14ac:dyDescent="0.2">
      <c r="A49" s="5" t="s">
        <v>121</v>
      </c>
      <c r="B49" s="142" t="s">
        <v>122</v>
      </c>
      <c r="C49" s="142"/>
      <c r="D49" s="142"/>
      <c r="E49" s="142"/>
      <c r="F49" s="142"/>
      <c r="G49" s="142"/>
      <c r="H49" s="142"/>
      <c r="I49" s="142"/>
      <c r="J49" s="85" t="s">
        <v>202</v>
      </c>
      <c r="K49" s="5" t="s">
        <v>203</v>
      </c>
    </row>
    <row r="50" spans="1:11" s="3" customFormat="1" x14ac:dyDescent="0.2">
      <c r="A50" s="5"/>
      <c r="B50" s="85" t="s">
        <v>125</v>
      </c>
      <c r="C50" s="85" t="s">
        <v>126</v>
      </c>
      <c r="D50" s="85" t="s">
        <v>127</v>
      </c>
      <c r="E50" s="85" t="s">
        <v>128</v>
      </c>
      <c r="F50" s="85" t="s">
        <v>129</v>
      </c>
      <c r="G50" s="85" t="s">
        <v>130</v>
      </c>
      <c r="H50" s="85" t="s">
        <v>131</v>
      </c>
      <c r="I50" s="85" t="s">
        <v>132</v>
      </c>
      <c r="J50" s="85"/>
      <c r="K50" s="5"/>
    </row>
    <row r="51" spans="1:11" s="3" customFormat="1" x14ac:dyDescent="0.2">
      <c r="A51" s="86" t="s">
        <v>204</v>
      </c>
      <c r="B51" s="46">
        <f>B25*'Instructions and Reference Data'!$E$83/1000</f>
        <v>0</v>
      </c>
      <c r="C51" s="46">
        <f>C25*'Instructions and Reference Data'!$E$83/1000</f>
        <v>0</v>
      </c>
      <c r="D51" s="46">
        <f>D25*'Instructions and Reference Data'!$E$83/1000</f>
        <v>0</v>
      </c>
      <c r="E51" s="46">
        <f>E25*'Instructions and Reference Data'!$E$83/1000</f>
        <v>0</v>
      </c>
      <c r="F51" s="46">
        <f>F25*'Instructions and Reference Data'!$E$83/1000</f>
        <v>0</v>
      </c>
      <c r="G51" s="46">
        <f>G25*'Instructions and Reference Data'!$E$83/1000</f>
        <v>0</v>
      </c>
      <c r="H51" s="46">
        <f>H25*'Instructions and Reference Data'!$E$83/1000</f>
        <v>0</v>
      </c>
      <c r="I51" s="46">
        <f>I25*'Instructions and Reference Data'!$E$83/1000</f>
        <v>0</v>
      </c>
      <c r="J51" s="44" t="str">
        <f>ROUND('Instructions and Reference Data'!E83,2)&amp;" "&amp;'Instructions and Reference Data'!F83</f>
        <v>1157.27 kg CH4/mile</v>
      </c>
      <c r="K51" s="86" t="s">
        <v>205</v>
      </c>
    </row>
    <row r="52" spans="1:11" s="3" customFormat="1" x14ac:dyDescent="0.2">
      <c r="A52" s="86" t="s">
        <v>206</v>
      </c>
      <c r="B52" s="46">
        <f>B26*'Instructions and Reference Data'!$E$84/1000</f>
        <v>0</v>
      </c>
      <c r="C52" s="46">
        <f>C26*'Instructions and Reference Data'!$E$84/1000</f>
        <v>0</v>
      </c>
      <c r="D52" s="46">
        <f>D26*'Instructions and Reference Data'!$E$84/1000</f>
        <v>0</v>
      </c>
      <c r="E52" s="46">
        <f>E26*'Instructions and Reference Data'!$E$84/1000</f>
        <v>0</v>
      </c>
      <c r="F52" s="46">
        <f>F26*'Instructions and Reference Data'!$E$84/1000</f>
        <v>0</v>
      </c>
      <c r="G52" s="46">
        <f>G26*'Instructions and Reference Data'!$E$84/1000</f>
        <v>0</v>
      </c>
      <c r="H52" s="46">
        <f>H26*'Instructions and Reference Data'!$E$84/1000</f>
        <v>0</v>
      </c>
      <c r="I52" s="46">
        <f>I26*'Instructions and Reference Data'!$E$84/1000</f>
        <v>0</v>
      </c>
      <c r="J52" s="44" t="str">
        <f>ROUND('Instructions and Reference Data'!E84,2)&amp;" "&amp;'Instructions and Reference Data'!F84</f>
        <v>861.32 kg CH4/mile</v>
      </c>
      <c r="K52" s="86" t="s">
        <v>205</v>
      </c>
    </row>
    <row r="53" spans="1:11" s="3" customFormat="1" x14ac:dyDescent="0.2">
      <c r="A53" s="86" t="s">
        <v>207</v>
      </c>
      <c r="B53" s="46">
        <f>B27*'Instructions and Reference Data'!$E$85/1000</f>
        <v>0</v>
      </c>
      <c r="C53" s="46">
        <f>C27*'Instructions and Reference Data'!$E$85/1000</f>
        <v>0</v>
      </c>
      <c r="D53" s="46">
        <f>D27*'Instructions and Reference Data'!$E$85/1000</f>
        <v>0</v>
      </c>
      <c r="E53" s="46">
        <f>E27*'Instructions and Reference Data'!$E$85/1000</f>
        <v>0</v>
      </c>
      <c r="F53" s="46">
        <f>F27*'Instructions and Reference Data'!$E$85/1000</f>
        <v>0</v>
      </c>
      <c r="G53" s="46">
        <f>G27*'Instructions and Reference Data'!$E$85/1000</f>
        <v>0</v>
      </c>
      <c r="H53" s="46">
        <f>H27*'Instructions and Reference Data'!$E$85/1000</f>
        <v>0</v>
      </c>
      <c r="I53" s="46">
        <f>I27*'Instructions and Reference Data'!$E$85/1000</f>
        <v>0</v>
      </c>
      <c r="J53" s="44" t="str">
        <f>ROUND('Instructions and Reference Data'!E85,2)&amp;" "&amp;'Instructions and Reference Data'!F85</f>
        <v>96.75 kg CH4/mile</v>
      </c>
      <c r="K53" s="86" t="s">
        <v>205</v>
      </c>
    </row>
    <row r="54" spans="1:11" s="3" customFormat="1" x14ac:dyDescent="0.2">
      <c r="A54" s="86" t="s">
        <v>208</v>
      </c>
      <c r="B54" s="46">
        <f>B28*'Instructions and Reference Data'!$E$86/1000</f>
        <v>0</v>
      </c>
      <c r="C54" s="46">
        <f>C28*'Instructions and Reference Data'!$E$86/1000</f>
        <v>0</v>
      </c>
      <c r="D54" s="46">
        <f>D28*'Instructions and Reference Data'!$E$86/1000</f>
        <v>0</v>
      </c>
      <c r="E54" s="46">
        <f>E28*'Instructions and Reference Data'!$E$86/1000</f>
        <v>0</v>
      </c>
      <c r="F54" s="46">
        <f>F28*'Instructions and Reference Data'!$E$86/1000</f>
        <v>0</v>
      </c>
      <c r="G54" s="46">
        <f>G28*'Instructions and Reference Data'!$E$86/1000</f>
        <v>0</v>
      </c>
      <c r="H54" s="46">
        <f>H28*'Instructions and Reference Data'!$E$86/1000</f>
        <v>0</v>
      </c>
      <c r="I54" s="46">
        <f>I28*'Instructions and Reference Data'!$E$86/1000</f>
        <v>0</v>
      </c>
      <c r="J54" s="44" t="str">
        <f>ROUND('Instructions and Reference Data'!E86,2)&amp;" "&amp;'Instructions and Reference Data'!F86</f>
        <v>28.85 kg CH4/mile</v>
      </c>
      <c r="K54" s="86" t="s">
        <v>205</v>
      </c>
    </row>
    <row r="55" spans="1:11" s="3" customFormat="1" ht="25.5" x14ac:dyDescent="0.2">
      <c r="A55" s="86" t="s">
        <v>209</v>
      </c>
      <c r="B55" s="46">
        <f>B29*'Instructions and Reference Data'!$E$86/1000</f>
        <v>0</v>
      </c>
      <c r="C55" s="46">
        <f>C29*'Instructions and Reference Data'!$E$86/1000</f>
        <v>0</v>
      </c>
      <c r="D55" s="46">
        <f>D29*'Instructions and Reference Data'!$E$86/1000</f>
        <v>0</v>
      </c>
      <c r="E55" s="46">
        <f>E29*'Instructions and Reference Data'!$E$86/1000</f>
        <v>0</v>
      </c>
      <c r="F55" s="46">
        <f>F29*'Instructions and Reference Data'!$E$86/1000</f>
        <v>0</v>
      </c>
      <c r="G55" s="46">
        <f>G29*'Instructions and Reference Data'!$E$86/1000</f>
        <v>0</v>
      </c>
      <c r="H55" s="46">
        <f>H29*'Instructions and Reference Data'!$E$86/1000</f>
        <v>0</v>
      </c>
      <c r="I55" s="46">
        <f>I29*'Instructions and Reference Data'!$E$86/1000</f>
        <v>0</v>
      </c>
      <c r="J55" s="44" t="str">
        <f>ROUND('Instructions and Reference Data'!E86,2)&amp;" "&amp;'Instructions and Reference Data'!F86</f>
        <v>28.85 kg CH4/mile</v>
      </c>
      <c r="K55" s="86" t="s">
        <v>210</v>
      </c>
    </row>
    <row r="56" spans="1:11" s="3" customFormat="1" ht="25.5" x14ac:dyDescent="0.2">
      <c r="A56" s="86" t="s">
        <v>211</v>
      </c>
      <c r="B56" s="46">
        <f>B30*'Instructions and Reference Data'!$E$83/1000</f>
        <v>0</v>
      </c>
      <c r="C56" s="46">
        <f>C30*'Instructions and Reference Data'!$E$83/1000</f>
        <v>0</v>
      </c>
      <c r="D56" s="46">
        <f>D30*'Instructions and Reference Data'!$E$83/1000</f>
        <v>0</v>
      </c>
      <c r="E56" s="46">
        <f>E30*'Instructions and Reference Data'!$E$83/1000</f>
        <v>0</v>
      </c>
      <c r="F56" s="46">
        <f>F30*'Instructions and Reference Data'!$E$83/1000</f>
        <v>0</v>
      </c>
      <c r="G56" s="46">
        <f>G30*'Instructions and Reference Data'!$E$83/1000</f>
        <v>0</v>
      </c>
      <c r="H56" s="46">
        <f>H30*'Instructions and Reference Data'!$E$83/1000</f>
        <v>0</v>
      </c>
      <c r="I56" s="46">
        <f>I30*'Instructions and Reference Data'!$E$83/1000</f>
        <v>0</v>
      </c>
      <c r="J56" s="44" t="str">
        <f>ROUND('Instructions and Reference Data'!E83,2)&amp;" "&amp;'Instructions and Reference Data'!F83</f>
        <v>1157.27 kg CH4/mile</v>
      </c>
      <c r="K56" s="86" t="s">
        <v>212</v>
      </c>
    </row>
    <row r="57" spans="1:11" s="3" customFormat="1" ht="25.5" x14ac:dyDescent="0.2">
      <c r="A57" s="86" t="s">
        <v>213</v>
      </c>
      <c r="B57" s="46">
        <f>B31*'Instructions and Reference Data'!$E$83/1000</f>
        <v>0</v>
      </c>
      <c r="C57" s="46">
        <f>C31*'Instructions and Reference Data'!$E$83/1000</f>
        <v>0</v>
      </c>
      <c r="D57" s="46">
        <f>D31*'Instructions and Reference Data'!$E$83/1000</f>
        <v>0</v>
      </c>
      <c r="E57" s="46">
        <f>E31*'Instructions and Reference Data'!$E$83/1000</f>
        <v>0</v>
      </c>
      <c r="F57" s="46">
        <f>F31*'Instructions and Reference Data'!$E$83/1000</f>
        <v>0</v>
      </c>
      <c r="G57" s="46">
        <f>G31*'Instructions and Reference Data'!$E$83/1000</f>
        <v>0</v>
      </c>
      <c r="H57" s="46">
        <f>H31*'Instructions and Reference Data'!$E$83/1000</f>
        <v>0</v>
      </c>
      <c r="I57" s="46">
        <f>I31*'Instructions and Reference Data'!$E$83/1000</f>
        <v>0</v>
      </c>
      <c r="J57" s="44" t="str">
        <f>ROUND('Instructions and Reference Data'!E83,2)&amp;" "&amp;'Instructions and Reference Data'!F83</f>
        <v>1157.27 kg CH4/mile</v>
      </c>
      <c r="K57" s="86" t="s">
        <v>212</v>
      </c>
    </row>
    <row r="58" spans="1:11" s="3" customFormat="1" ht="25.5" x14ac:dyDescent="0.2">
      <c r="A58" s="86" t="s">
        <v>214</v>
      </c>
      <c r="B58" s="46">
        <f>B32*'Instructions and Reference Data'!$E$84/1000</f>
        <v>0</v>
      </c>
      <c r="C58" s="46">
        <f>C32*'Instructions and Reference Data'!$E$84/1000</f>
        <v>0</v>
      </c>
      <c r="D58" s="46">
        <f>D32*'Instructions and Reference Data'!$E$84/1000</f>
        <v>0</v>
      </c>
      <c r="E58" s="46">
        <f>E32*'Instructions and Reference Data'!$E$84/1000</f>
        <v>0</v>
      </c>
      <c r="F58" s="46">
        <f>F32*'Instructions and Reference Data'!$E$84/1000</f>
        <v>0</v>
      </c>
      <c r="G58" s="46">
        <f>G32*'Instructions and Reference Data'!$E$84/1000</f>
        <v>0</v>
      </c>
      <c r="H58" s="46">
        <f>H32*'Instructions and Reference Data'!$E$84/1000</f>
        <v>0</v>
      </c>
      <c r="I58" s="46">
        <f>I32*'Instructions and Reference Data'!$E$84/1000</f>
        <v>0</v>
      </c>
      <c r="J58" s="44" t="str">
        <f>ROUND('Instructions and Reference Data'!E84,2)&amp;" "&amp;'Instructions and Reference Data'!F84</f>
        <v>861.32 kg CH4/mile</v>
      </c>
      <c r="K58" s="86" t="s">
        <v>215</v>
      </c>
    </row>
    <row r="59" spans="1:11" s="3" customFormat="1" x14ac:dyDescent="0.2">
      <c r="A59" s="86" t="s">
        <v>216</v>
      </c>
      <c r="B59" s="46">
        <f>B33*'Instructions and Reference Data'!$E$87/1000</f>
        <v>0</v>
      </c>
      <c r="C59" s="46">
        <f>C33*'Instructions and Reference Data'!$E$87/1000</f>
        <v>0</v>
      </c>
      <c r="D59" s="46">
        <f>D33*'Instructions and Reference Data'!$E$87/1000</f>
        <v>0</v>
      </c>
      <c r="E59" s="46">
        <f>E33*'Instructions and Reference Data'!$E$87/1000</f>
        <v>0</v>
      </c>
      <c r="F59" s="46">
        <f>F33*'Instructions and Reference Data'!$E$87/1000</f>
        <v>0</v>
      </c>
      <c r="G59" s="46">
        <f>G33*'Instructions and Reference Data'!$E$87/1000</f>
        <v>0</v>
      </c>
      <c r="H59" s="46">
        <f>H33*'Instructions and Reference Data'!$E$87/1000</f>
        <v>0</v>
      </c>
      <c r="I59" s="46">
        <f>I33*'Instructions and Reference Data'!$E$87/1000</f>
        <v>0</v>
      </c>
      <c r="J59" s="44" t="str">
        <f>ROUND('Instructions and Reference Data'!E87,2)&amp;" "&amp;'Instructions and Reference Data'!F87</f>
        <v>14.49 kg CH4/service</v>
      </c>
      <c r="K59" s="86" t="s">
        <v>217</v>
      </c>
    </row>
    <row r="60" spans="1:11" s="3" customFormat="1" x14ac:dyDescent="0.2">
      <c r="A60" s="86" t="s">
        <v>218</v>
      </c>
      <c r="B60" s="46">
        <f>B34*'Instructions and Reference Data'!$E$88/1000</f>
        <v>0</v>
      </c>
      <c r="C60" s="46">
        <f>C34*'Instructions and Reference Data'!$E$88/1000</f>
        <v>0</v>
      </c>
      <c r="D60" s="46">
        <f>D34*'Instructions and Reference Data'!$E$88/1000</f>
        <v>0</v>
      </c>
      <c r="E60" s="46">
        <f>E34*'Instructions and Reference Data'!$E$88/1000</f>
        <v>0</v>
      </c>
      <c r="F60" s="46">
        <f>F34*'Instructions and Reference Data'!$E$88/1000</f>
        <v>0</v>
      </c>
      <c r="G60" s="46">
        <f>G34*'Instructions and Reference Data'!$E$88/1000</f>
        <v>0</v>
      </c>
      <c r="H60" s="46">
        <f>H34*'Instructions and Reference Data'!$E$88/1000</f>
        <v>0</v>
      </c>
      <c r="I60" s="46">
        <f>I34*'Instructions and Reference Data'!$E$88/1000</f>
        <v>0</v>
      </c>
      <c r="J60" s="44" t="str">
        <f>ROUND('Instructions and Reference Data'!E88,2)&amp;" "&amp;'Instructions and Reference Data'!F88</f>
        <v>1.3 kg CH4/service</v>
      </c>
      <c r="K60" s="86" t="s">
        <v>217</v>
      </c>
    </row>
    <row r="61" spans="1:11" s="3" customFormat="1" x14ac:dyDescent="0.2">
      <c r="A61" s="86" t="s">
        <v>219</v>
      </c>
      <c r="B61" s="46">
        <f>B35*'Instructions and Reference Data'!$E$89/1000</f>
        <v>0</v>
      </c>
      <c r="C61" s="46">
        <f>C35*'Instructions and Reference Data'!$E$89/1000</f>
        <v>0</v>
      </c>
      <c r="D61" s="46">
        <f>D35*'Instructions and Reference Data'!$E$89/1000</f>
        <v>0</v>
      </c>
      <c r="E61" s="46">
        <f>E35*'Instructions and Reference Data'!$E$89/1000</f>
        <v>0</v>
      </c>
      <c r="F61" s="46">
        <f>F35*'Instructions and Reference Data'!$E$89/1000</f>
        <v>0</v>
      </c>
      <c r="G61" s="46">
        <f>G35*'Instructions and Reference Data'!$E$89/1000</f>
        <v>0</v>
      </c>
      <c r="H61" s="46">
        <f>H35*'Instructions and Reference Data'!$E$89/1000</f>
        <v>0</v>
      </c>
      <c r="I61" s="46">
        <f>I35*'Instructions and Reference Data'!$E$89/1000</f>
        <v>0</v>
      </c>
      <c r="J61" s="44" t="str">
        <f>ROUND('Instructions and Reference Data'!E89,2)&amp;" "&amp;'Instructions and Reference Data'!F89</f>
        <v>0.26 kg CH4/service</v>
      </c>
      <c r="K61" s="86" t="s">
        <v>217</v>
      </c>
    </row>
    <row r="62" spans="1:11" s="3" customFormat="1" x14ac:dyDescent="0.2">
      <c r="A62" s="86" t="s">
        <v>220</v>
      </c>
      <c r="B62" s="46">
        <f>B36*'Instructions and Reference Data'!$E$90/1000</f>
        <v>0</v>
      </c>
      <c r="C62" s="46">
        <f>C36*'Instructions and Reference Data'!$E$90/1000</f>
        <v>0</v>
      </c>
      <c r="D62" s="46">
        <f>D36*'Instructions and Reference Data'!$E$90/1000</f>
        <v>0</v>
      </c>
      <c r="E62" s="46">
        <f>E36*'Instructions and Reference Data'!$E$90/1000</f>
        <v>0</v>
      </c>
      <c r="F62" s="46">
        <f>F36*'Instructions and Reference Data'!$E$90/1000</f>
        <v>0</v>
      </c>
      <c r="G62" s="46">
        <f>G36*'Instructions and Reference Data'!$E$90/1000</f>
        <v>0</v>
      </c>
      <c r="H62" s="46">
        <f>H36*'Instructions and Reference Data'!$E$90/1000</f>
        <v>0</v>
      </c>
      <c r="I62" s="46">
        <f>I36*'Instructions and Reference Data'!$E$90/1000</f>
        <v>0</v>
      </c>
      <c r="J62" s="44" t="str">
        <f>ROUND('Instructions and Reference Data'!E90,2)&amp;" "&amp;'Instructions and Reference Data'!F90</f>
        <v>4.9 kg CH4/service</v>
      </c>
      <c r="K62" s="86" t="s">
        <v>217</v>
      </c>
    </row>
    <row r="63" spans="1:11" s="3" customFormat="1" ht="25.5" x14ac:dyDescent="0.2">
      <c r="A63" s="86" t="s">
        <v>221</v>
      </c>
      <c r="B63" s="46">
        <f>B37*'Instructions and Reference Data'!$E$89/1000</f>
        <v>0</v>
      </c>
      <c r="C63" s="46">
        <f>C37*'Instructions and Reference Data'!$E$89/1000</f>
        <v>0</v>
      </c>
      <c r="D63" s="46">
        <f>D37*'Instructions and Reference Data'!$E$89/1000</f>
        <v>0</v>
      </c>
      <c r="E63" s="46">
        <f>E37*'Instructions and Reference Data'!$E$89/1000</f>
        <v>0</v>
      </c>
      <c r="F63" s="46">
        <f>F37*'Instructions and Reference Data'!$E$89/1000</f>
        <v>0</v>
      </c>
      <c r="G63" s="46">
        <f>G37*'Instructions and Reference Data'!$E$89/1000</f>
        <v>0</v>
      </c>
      <c r="H63" s="46">
        <f>H37*'Instructions and Reference Data'!$E$89/1000</f>
        <v>0</v>
      </c>
      <c r="I63" s="46">
        <f>I37*'Instructions and Reference Data'!$E$89/1000</f>
        <v>0</v>
      </c>
      <c r="J63" s="44" t="str">
        <f>ROUND('Instructions and Reference Data'!E89,2)&amp;" "&amp;'Instructions and Reference Data'!F89</f>
        <v>0.26 kg CH4/service</v>
      </c>
      <c r="K63" s="86" t="s">
        <v>222</v>
      </c>
    </row>
    <row r="64" spans="1:11" s="3" customFormat="1" ht="25.5" x14ac:dyDescent="0.2">
      <c r="A64" s="86" t="s">
        <v>223</v>
      </c>
      <c r="B64" s="46">
        <f>B38*'Instructions and Reference Data'!$E$87/1000</f>
        <v>0</v>
      </c>
      <c r="C64" s="46">
        <f>C38*'Instructions and Reference Data'!$E$87/1000</f>
        <v>0</v>
      </c>
      <c r="D64" s="46">
        <f>D38*'Instructions and Reference Data'!$E$87/1000</f>
        <v>0</v>
      </c>
      <c r="E64" s="46">
        <f>E38*'Instructions and Reference Data'!$E$87/1000</f>
        <v>0</v>
      </c>
      <c r="F64" s="46">
        <f>F38*'Instructions and Reference Data'!$E$87/1000</f>
        <v>0</v>
      </c>
      <c r="G64" s="46">
        <f>G38*'Instructions and Reference Data'!$E$87/1000</f>
        <v>0</v>
      </c>
      <c r="H64" s="46">
        <f>H38*'Instructions and Reference Data'!$E$87/1000</f>
        <v>0</v>
      </c>
      <c r="I64" s="46">
        <f>I38*'Instructions and Reference Data'!$E$87/1000</f>
        <v>0</v>
      </c>
      <c r="J64" s="44" t="str">
        <f>ROUND('Instructions and Reference Data'!E87,2)&amp;" "&amp;'Instructions and Reference Data'!F87</f>
        <v>14.49 kg CH4/service</v>
      </c>
      <c r="K64" s="86" t="s">
        <v>224</v>
      </c>
    </row>
    <row r="65" spans="1:11" s="3" customFormat="1" ht="25.5" x14ac:dyDescent="0.2">
      <c r="A65" s="86" t="s">
        <v>225</v>
      </c>
      <c r="B65" s="46">
        <f>B39*'Instructions and Reference Data'!$E$87/1000</f>
        <v>0</v>
      </c>
      <c r="C65" s="46">
        <f>C39*'Instructions and Reference Data'!$E$87/1000</f>
        <v>0</v>
      </c>
      <c r="D65" s="46">
        <f>D39*'Instructions and Reference Data'!$E$87/1000</f>
        <v>0</v>
      </c>
      <c r="E65" s="46">
        <f>E39*'Instructions and Reference Data'!$E$87/1000</f>
        <v>0</v>
      </c>
      <c r="F65" s="46">
        <f>F39*'Instructions and Reference Data'!$E$87/1000</f>
        <v>0</v>
      </c>
      <c r="G65" s="46">
        <f>G39*'Instructions and Reference Data'!$E$87/1000</f>
        <v>0</v>
      </c>
      <c r="H65" s="46">
        <f>H39*'Instructions and Reference Data'!$E$87/1000</f>
        <v>0</v>
      </c>
      <c r="I65" s="46">
        <f>I39*'Instructions and Reference Data'!$E$87/1000</f>
        <v>0</v>
      </c>
      <c r="J65" s="44" t="str">
        <f>ROUND('Instructions and Reference Data'!E87,2)&amp;" "&amp;'Instructions and Reference Data'!F87</f>
        <v>14.49 kg CH4/service</v>
      </c>
      <c r="K65" s="86" t="s">
        <v>224</v>
      </c>
    </row>
    <row r="66" spans="1:11" s="3" customFormat="1" ht="25.5" x14ac:dyDescent="0.2">
      <c r="A66" s="86" t="s">
        <v>226</v>
      </c>
      <c r="B66" s="46">
        <f>B40*'Instructions and Reference Data'!$E$87/1000</f>
        <v>0</v>
      </c>
      <c r="C66" s="46">
        <f>C40*'Instructions and Reference Data'!$E$87/1000</f>
        <v>0</v>
      </c>
      <c r="D66" s="46">
        <f>D40*'Instructions and Reference Data'!$E$87/1000</f>
        <v>0</v>
      </c>
      <c r="E66" s="46">
        <f>E40*'Instructions and Reference Data'!$E$87/1000</f>
        <v>0</v>
      </c>
      <c r="F66" s="46">
        <f>F40*'Instructions and Reference Data'!$E$87/1000</f>
        <v>0</v>
      </c>
      <c r="G66" s="46">
        <f>G40*'Instructions and Reference Data'!$E$87/1000</f>
        <v>0</v>
      </c>
      <c r="H66" s="46">
        <f>H40*'Instructions and Reference Data'!$E$87/1000</f>
        <v>0</v>
      </c>
      <c r="I66" s="46">
        <f>I40*'Instructions and Reference Data'!$E$87/1000</f>
        <v>0</v>
      </c>
      <c r="J66" s="44" t="str">
        <f>ROUND('Instructions and Reference Data'!E87,2)&amp;" "&amp;'Instructions and Reference Data'!F87</f>
        <v>14.49 kg CH4/service</v>
      </c>
      <c r="K66" s="86" t="s">
        <v>224</v>
      </c>
    </row>
    <row r="67" spans="1:11" ht="93" customHeight="1" x14ac:dyDescent="0.2">
      <c r="A67" s="86" t="s">
        <v>227</v>
      </c>
      <c r="B67" s="40">
        <f>B44*'Instructions and Reference Data'!$E$80/1000</f>
        <v>0</v>
      </c>
      <c r="C67" s="40">
        <f>C44*'Instructions and Reference Data'!$E$80/1000</f>
        <v>0</v>
      </c>
      <c r="D67" s="40">
        <f>D44*'Instructions and Reference Data'!$E$80/1000</f>
        <v>0</v>
      </c>
      <c r="E67" s="40">
        <f>E44*'Instructions and Reference Data'!$E$80/1000</f>
        <v>0</v>
      </c>
      <c r="F67" s="40">
        <f>F44*'Instructions and Reference Data'!$E$80/1000</f>
        <v>0</v>
      </c>
      <c r="G67" s="40">
        <f>G44*'Instructions and Reference Data'!$E$80/1000</f>
        <v>0</v>
      </c>
      <c r="H67" s="40">
        <f>H44*'Instructions and Reference Data'!$E$80/1000</f>
        <v>0</v>
      </c>
      <c r="I67" s="40">
        <f>I44*'Instructions and Reference Data'!$E$80/1000</f>
        <v>0</v>
      </c>
      <c r="J67" s="44" t="str">
        <f>ROUND('Instructions and Reference Data'!E80,2)&amp;" "&amp;'Instructions and Reference Data'!F80</f>
        <v>1.96 kg CH4/mile (mains + services)</v>
      </c>
      <c r="K67" s="14" t="s">
        <v>228</v>
      </c>
    </row>
    <row r="68" spans="1:11" ht="93" customHeight="1" x14ac:dyDescent="0.2">
      <c r="A68" s="86" t="s">
        <v>229</v>
      </c>
      <c r="B68" s="40">
        <f>B44*'Instructions and Reference Data'!$E$81/1000</f>
        <v>0</v>
      </c>
      <c r="C68" s="40">
        <f>C44*'Instructions and Reference Data'!$E$81/1000</f>
        <v>0</v>
      </c>
      <c r="D68" s="40">
        <f>D44*'Instructions and Reference Data'!$E$81/1000</f>
        <v>0</v>
      </c>
      <c r="E68" s="40">
        <f>E44*'Instructions and Reference Data'!$E$81/1000</f>
        <v>0</v>
      </c>
      <c r="F68" s="40">
        <f>F44*'Instructions and Reference Data'!$E$81/1000</f>
        <v>0</v>
      </c>
      <c r="G68" s="40">
        <f>G44*'Instructions and Reference Data'!$E$81/1000</f>
        <v>0</v>
      </c>
      <c r="H68" s="40">
        <f>H44*'Instructions and Reference Data'!$E$81/1000</f>
        <v>0</v>
      </c>
      <c r="I68" s="40">
        <f>I44*'Instructions and Reference Data'!$E$81/1000</f>
        <v>0</v>
      </c>
      <c r="J68" s="45" t="str">
        <f>ROUND('Instructions and Reference Data'!E81,2)&amp;" "&amp;'Instructions and Reference Data'!F81</f>
        <v>30.62 kg CH4/mile (mains + services)</v>
      </c>
      <c r="K68" s="14" t="s">
        <v>228</v>
      </c>
    </row>
    <row r="69" spans="1:11" ht="24" customHeight="1" x14ac:dyDescent="0.2">
      <c r="A69" s="86" t="s">
        <v>197</v>
      </c>
      <c r="B69" s="40">
        <f>B45*'Instructions and Reference Data'!$E$78/1000</f>
        <v>0</v>
      </c>
      <c r="C69" s="40">
        <f>C45*'Instructions and Reference Data'!$E$78/1000</f>
        <v>0</v>
      </c>
      <c r="D69" s="40">
        <f>D45*'Instructions and Reference Data'!$E$78/1000</f>
        <v>0</v>
      </c>
      <c r="E69" s="40">
        <f>E45*'Instructions and Reference Data'!$E$78/1000</f>
        <v>0</v>
      </c>
      <c r="F69" s="40">
        <f>F45*'Instructions and Reference Data'!$E$78/1000</f>
        <v>0</v>
      </c>
      <c r="G69" s="40">
        <f>G45*'Instructions and Reference Data'!$E$78/1000</f>
        <v>0</v>
      </c>
      <c r="H69" s="40">
        <f>H45*'Instructions and Reference Data'!$E$78/1000</f>
        <v>0</v>
      </c>
      <c r="I69" s="40">
        <f>I45*'Instructions and Reference Data'!$E$78/1000</f>
        <v>0</v>
      </c>
      <c r="J69" s="45" t="str">
        <f>ROUND('Instructions and Reference Data'!E78,2)&amp;" "&amp;'Instructions and Reference Data'!F78</f>
        <v>1.49 kg CH4/meter</v>
      </c>
      <c r="K69" s="6" t="s">
        <v>230</v>
      </c>
    </row>
    <row r="70" spans="1:11" ht="24" customHeight="1" x14ac:dyDescent="0.2">
      <c r="A70" s="86" t="s">
        <v>231</v>
      </c>
      <c r="B70" s="40">
        <f>B46*'Instructions and Reference Data'!$E$79/1000</f>
        <v>0</v>
      </c>
      <c r="C70" s="40">
        <f>C46*'Instructions and Reference Data'!$E$79/1000</f>
        <v>0</v>
      </c>
      <c r="D70" s="40">
        <f>D46*'Instructions and Reference Data'!$E$79/1000</f>
        <v>0</v>
      </c>
      <c r="E70" s="40">
        <f>E46*'Instructions and Reference Data'!$E$79/1000</f>
        <v>0</v>
      </c>
      <c r="F70" s="40">
        <f>F46*'Instructions and Reference Data'!$E$79/1000</f>
        <v>0</v>
      </c>
      <c r="G70" s="40">
        <f>G46*'Instructions and Reference Data'!$E$79/1000</f>
        <v>0</v>
      </c>
      <c r="H70" s="40">
        <f>H46*'Instructions and Reference Data'!$E$79/1000</f>
        <v>0</v>
      </c>
      <c r="I70" s="40">
        <f>I46*'Instructions and Reference Data'!$E$79/1000</f>
        <v>0</v>
      </c>
      <c r="J70" s="45" t="str">
        <f>ROUND('Instructions and Reference Data'!E79,2)&amp;" "&amp;'Instructions and Reference Data'!F79</f>
        <v>9.73 kg CH4/meter</v>
      </c>
      <c r="K70" s="6" t="s">
        <v>230</v>
      </c>
    </row>
    <row r="71" spans="1:11" ht="24" customHeight="1" x14ac:dyDescent="0.2">
      <c r="A71" s="86" t="s">
        <v>232</v>
      </c>
      <c r="B71" s="40">
        <f>B41*'Instructions and Reference Data'!$E$82/1000</f>
        <v>0</v>
      </c>
      <c r="C71" s="40">
        <f>C41*'Instructions and Reference Data'!$E$82/1000</f>
        <v>0</v>
      </c>
      <c r="D71" s="40">
        <f>D41*'Instructions and Reference Data'!$E$82/1000</f>
        <v>0</v>
      </c>
      <c r="E71" s="40">
        <f>E41*'Instructions and Reference Data'!$E$82/1000</f>
        <v>0</v>
      </c>
      <c r="F71" s="40">
        <f>F41*'Instructions and Reference Data'!$E$82/1000</f>
        <v>0</v>
      </c>
      <c r="G71" s="40">
        <f>G41*'Instructions and Reference Data'!$E$82/1000</f>
        <v>0</v>
      </c>
      <c r="H71" s="40">
        <f>H41*'Instructions and Reference Data'!$E$82/1000</f>
        <v>0</v>
      </c>
      <c r="I71" s="40">
        <f>I41*'Instructions and Reference Data'!$E$82/1000</f>
        <v>0</v>
      </c>
      <c r="J71" s="45" t="str">
        <f>ROUND('Instructions and Reference Data'!E82,2)&amp;" "&amp;'Instructions and Reference Data'!F82</f>
        <v>0.96 kg CH4/mile (mains only)</v>
      </c>
      <c r="K71" s="6" t="s">
        <v>205</v>
      </c>
    </row>
    <row r="72" spans="1:11" ht="38.25" x14ac:dyDescent="0.2">
      <c r="A72" s="13" t="s">
        <v>233</v>
      </c>
      <c r="B72" s="40">
        <f>SUM(B55:B58,B63:B71)</f>
        <v>0</v>
      </c>
      <c r="C72" s="40">
        <f t="shared" ref="C72:I72" si="6">SUM(C55:C58,C63:C71)</f>
        <v>0</v>
      </c>
      <c r="D72" s="40">
        <f t="shared" si="6"/>
        <v>0</v>
      </c>
      <c r="E72" s="40">
        <f t="shared" si="6"/>
        <v>0</v>
      </c>
      <c r="F72" s="40">
        <f t="shared" si="6"/>
        <v>0</v>
      </c>
      <c r="G72" s="40">
        <f t="shared" si="6"/>
        <v>0</v>
      </c>
      <c r="H72" s="40">
        <f t="shared" si="6"/>
        <v>0</v>
      </c>
      <c r="I72" s="40">
        <f t="shared" si="6"/>
        <v>0</v>
      </c>
      <c r="J72" s="37"/>
      <c r="K72" s="4"/>
    </row>
    <row r="73" spans="1:11" ht="29.45" customHeight="1" x14ac:dyDescent="0.2">
      <c r="A73" s="13" t="s">
        <v>234</v>
      </c>
      <c r="B73" s="40">
        <f t="shared" ref="B73:I73" si="7">SUM(B51:B71)</f>
        <v>0</v>
      </c>
      <c r="C73" s="40">
        <f t="shared" si="7"/>
        <v>0</v>
      </c>
      <c r="D73" s="40">
        <f t="shared" si="7"/>
        <v>0</v>
      </c>
      <c r="E73" s="40">
        <f t="shared" si="7"/>
        <v>0</v>
      </c>
      <c r="F73" s="40">
        <f t="shared" si="7"/>
        <v>0</v>
      </c>
      <c r="G73" s="40">
        <f t="shared" si="7"/>
        <v>0</v>
      </c>
      <c r="H73" s="40">
        <f t="shared" si="7"/>
        <v>0</v>
      </c>
      <c r="I73" s="40">
        <f t="shared" si="7"/>
        <v>0</v>
      </c>
    </row>
    <row r="74" spans="1:11" x14ac:dyDescent="0.2">
      <c r="A74" s="33"/>
      <c r="B74" s="34"/>
      <c r="C74" s="34"/>
      <c r="D74" s="34"/>
      <c r="E74" s="34"/>
      <c r="F74" s="34"/>
      <c r="G74" s="34"/>
      <c r="H74" s="34"/>
      <c r="I74" s="34"/>
    </row>
    <row r="75" spans="1:11" ht="18" x14ac:dyDescent="0.25">
      <c r="A75" s="22" t="s">
        <v>235</v>
      </c>
      <c r="B75" s="23"/>
      <c r="C75" s="23"/>
      <c r="D75" s="23"/>
      <c r="E75" s="23"/>
      <c r="F75" s="23"/>
      <c r="G75" s="23"/>
      <c r="H75" s="23"/>
      <c r="I75" s="23"/>
    </row>
    <row r="76" spans="1:11" ht="41.25" customHeight="1" x14ac:dyDescent="0.2">
      <c r="A76" s="13" t="s">
        <v>282</v>
      </c>
      <c r="B76" s="41">
        <f t="shared" ref="B76:I76" si="8">SUM(B20,B72)</f>
        <v>0</v>
      </c>
      <c r="C76" s="41">
        <f t="shared" si="8"/>
        <v>0</v>
      </c>
      <c r="D76" s="41">
        <f t="shared" si="8"/>
        <v>0</v>
      </c>
      <c r="E76" s="41">
        <f t="shared" si="8"/>
        <v>0</v>
      </c>
      <c r="F76" s="41">
        <f t="shared" si="8"/>
        <v>0</v>
      </c>
      <c r="G76" s="41">
        <f t="shared" si="8"/>
        <v>0</v>
      </c>
      <c r="H76" s="41">
        <f t="shared" si="8"/>
        <v>0</v>
      </c>
      <c r="I76" s="41">
        <f t="shared" si="8"/>
        <v>0</v>
      </c>
    </row>
    <row r="77" spans="1:11" ht="41.25" customHeight="1" x14ac:dyDescent="0.2">
      <c r="A77" s="13" t="s">
        <v>283</v>
      </c>
      <c r="B77" s="41">
        <f t="shared" ref="B77:I77" si="9">SUM(B19,B73)</f>
        <v>0</v>
      </c>
      <c r="C77" s="41">
        <f t="shared" si="9"/>
        <v>0</v>
      </c>
      <c r="D77" s="41">
        <f t="shared" si="9"/>
        <v>0</v>
      </c>
      <c r="E77" s="41">
        <f t="shared" si="9"/>
        <v>0</v>
      </c>
      <c r="F77" s="41">
        <f t="shared" si="9"/>
        <v>0</v>
      </c>
      <c r="G77" s="41">
        <f t="shared" si="9"/>
        <v>0</v>
      </c>
      <c r="H77" s="41">
        <f t="shared" si="9"/>
        <v>0</v>
      </c>
      <c r="I77" s="41">
        <f t="shared" si="9"/>
        <v>0</v>
      </c>
    </row>
    <row r="78" spans="1:11" x14ac:dyDescent="0.2">
      <c r="A78" s="33"/>
      <c r="B78" s="35"/>
      <c r="C78" s="35"/>
      <c r="D78" s="35"/>
      <c r="E78" s="35"/>
      <c r="F78" s="35"/>
      <c r="G78" s="35"/>
      <c r="H78" s="35"/>
      <c r="I78" s="35"/>
    </row>
    <row r="79" spans="1:11" ht="18" x14ac:dyDescent="0.25">
      <c r="A79" s="22" t="s">
        <v>238</v>
      </c>
      <c r="B79" s="23"/>
      <c r="C79" s="23"/>
      <c r="D79" s="23"/>
      <c r="E79" s="23"/>
      <c r="F79" s="23"/>
      <c r="G79" s="23"/>
      <c r="H79" s="23"/>
      <c r="I79" s="23"/>
      <c r="J79" s="23"/>
    </row>
    <row r="80" spans="1:11" ht="25.5" x14ac:dyDescent="0.2">
      <c r="A80" s="91" t="s">
        <v>239</v>
      </c>
      <c r="B80" s="174" t="s">
        <v>240</v>
      </c>
      <c r="C80" s="175"/>
      <c r="D80" s="175"/>
      <c r="E80" s="175"/>
      <c r="F80" s="175"/>
      <c r="G80" s="175"/>
      <c r="H80" s="175"/>
      <c r="I80" s="176"/>
      <c r="J80" s="67" t="s">
        <v>241</v>
      </c>
    </row>
    <row r="81" spans="1:14" ht="53.1" customHeight="1" x14ac:dyDescent="0.2">
      <c r="A81" s="13" t="s">
        <v>284</v>
      </c>
      <c r="B81" s="177">
        <f>SUM(B76:I76)</f>
        <v>0</v>
      </c>
      <c r="C81" s="178"/>
      <c r="D81" s="178"/>
      <c r="E81" s="178"/>
      <c r="F81" s="178"/>
      <c r="G81" s="178"/>
      <c r="H81" s="178"/>
      <c r="I81" s="179"/>
      <c r="J81" s="87" t="s">
        <v>285</v>
      </c>
    </row>
    <row r="82" spans="1:14" ht="54" customHeight="1" x14ac:dyDescent="0.2">
      <c r="A82" s="13" t="s">
        <v>244</v>
      </c>
      <c r="B82" s="177">
        <f>SUM(B77:I77)</f>
        <v>0</v>
      </c>
      <c r="C82" s="178"/>
      <c r="D82" s="178"/>
      <c r="E82" s="178"/>
      <c r="F82" s="178"/>
      <c r="G82" s="178"/>
      <c r="H82" s="178"/>
      <c r="I82" s="179"/>
      <c r="J82" s="87" t="s">
        <v>286</v>
      </c>
    </row>
    <row r="83" spans="1:14" x14ac:dyDescent="0.2">
      <c r="A83" s="33"/>
      <c r="B83" s="35"/>
    </row>
    <row r="84" spans="1:14" ht="18" x14ac:dyDescent="0.25">
      <c r="A84" s="22" t="s">
        <v>246</v>
      </c>
      <c r="B84" s="23"/>
      <c r="C84" s="23"/>
      <c r="D84" s="23"/>
      <c r="E84" s="23"/>
      <c r="F84" s="23"/>
      <c r="G84" s="23"/>
      <c r="H84" s="23"/>
      <c r="I84" s="23"/>
      <c r="J84" s="23"/>
      <c r="K84" s="24"/>
    </row>
    <row r="85" spans="1:14" x14ac:dyDescent="0.2">
      <c r="A85" s="189" t="s">
        <v>247</v>
      </c>
      <c r="B85" s="189"/>
      <c r="C85" s="1"/>
      <c r="D85" s="1"/>
      <c r="E85" s="1"/>
      <c r="F85" s="1"/>
      <c r="G85" s="1"/>
      <c r="H85" s="1"/>
      <c r="I85" s="1"/>
      <c r="J85" s="1"/>
      <c r="L85" s="1"/>
      <c r="M85" s="1"/>
      <c r="N85" s="1"/>
    </row>
    <row r="86" spans="1:14" x14ac:dyDescent="0.2">
      <c r="A86" s="5" t="s">
        <v>248</v>
      </c>
      <c r="B86" s="142" t="s">
        <v>240</v>
      </c>
      <c r="C86" s="142"/>
      <c r="D86" s="142"/>
      <c r="E86" s="142"/>
      <c r="F86" s="142"/>
      <c r="G86" s="142"/>
      <c r="H86" s="142"/>
      <c r="I86" s="142"/>
      <c r="J86" s="183" t="s">
        <v>241</v>
      </c>
      <c r="K86" s="183"/>
    </row>
    <row r="87" spans="1:14" ht="33" customHeight="1" x14ac:dyDescent="0.2">
      <c r="A87" s="86" t="s">
        <v>249</v>
      </c>
      <c r="B87" s="42">
        <v>0.93400000000000005</v>
      </c>
      <c r="C87" s="42">
        <v>0.93400000000000005</v>
      </c>
      <c r="D87" s="42">
        <v>0.93400000000000005</v>
      </c>
      <c r="E87" s="42">
        <v>0.93400000000000005</v>
      </c>
      <c r="F87" s="42">
        <v>0.93400000000000005</v>
      </c>
      <c r="G87" s="42">
        <v>0.93400000000000005</v>
      </c>
      <c r="H87" s="42">
        <v>0.93400000000000005</v>
      </c>
      <c r="I87" s="42">
        <v>0.93400000000000005</v>
      </c>
      <c r="J87" s="154" t="s">
        <v>250</v>
      </c>
      <c r="K87" s="154"/>
    </row>
    <row r="88" spans="1:14" ht="33.75" customHeight="1" x14ac:dyDescent="0.2">
      <c r="A88" s="86" t="s">
        <v>251</v>
      </c>
      <c r="B88" s="63"/>
      <c r="C88" s="63"/>
      <c r="D88" s="63"/>
      <c r="E88" s="63"/>
      <c r="F88" s="63"/>
      <c r="G88" s="63"/>
      <c r="H88" s="63"/>
      <c r="I88" s="63"/>
      <c r="J88" s="154" t="s">
        <v>252</v>
      </c>
      <c r="K88" s="154"/>
    </row>
    <row r="89" spans="1:14" ht="33" customHeight="1" x14ac:dyDescent="0.2">
      <c r="A89" s="86" t="s">
        <v>253</v>
      </c>
      <c r="B89" s="63"/>
      <c r="C89" s="63"/>
      <c r="D89" s="63"/>
      <c r="E89" s="63"/>
      <c r="F89" s="63"/>
      <c r="G89" s="63"/>
      <c r="H89" s="63"/>
      <c r="I89" s="63"/>
      <c r="J89" s="154" t="s">
        <v>254</v>
      </c>
      <c r="K89" s="154"/>
    </row>
    <row r="90" spans="1:14" ht="24.75" customHeight="1" x14ac:dyDescent="0.2">
      <c r="A90" s="86" t="s">
        <v>255</v>
      </c>
      <c r="B90" s="41">
        <f t="shared" ref="B90:I90" si="10">B88*B87</f>
        <v>0</v>
      </c>
      <c r="C90" s="41">
        <f t="shared" si="10"/>
        <v>0</v>
      </c>
      <c r="D90" s="41">
        <f t="shared" si="10"/>
        <v>0</v>
      </c>
      <c r="E90" s="41">
        <f t="shared" si="10"/>
        <v>0</v>
      </c>
      <c r="F90" s="41">
        <f t="shared" si="10"/>
        <v>0</v>
      </c>
      <c r="G90" s="41">
        <f t="shared" si="10"/>
        <v>0</v>
      </c>
      <c r="H90" s="41">
        <f t="shared" si="10"/>
        <v>0</v>
      </c>
      <c r="I90" s="41">
        <f t="shared" si="10"/>
        <v>0</v>
      </c>
      <c r="J90" s="184" t="s">
        <v>287</v>
      </c>
      <c r="K90" s="185"/>
    </row>
    <row r="91" spans="1:14" ht="30.75" customHeight="1" x14ac:dyDescent="0.2">
      <c r="A91" s="86" t="s">
        <v>257</v>
      </c>
      <c r="B91" s="41">
        <f t="shared" ref="B91:I91" si="11">B89*B87</f>
        <v>0</v>
      </c>
      <c r="C91" s="41">
        <f t="shared" si="11"/>
        <v>0</v>
      </c>
      <c r="D91" s="41">
        <f t="shared" si="11"/>
        <v>0</v>
      </c>
      <c r="E91" s="41">
        <f t="shared" si="11"/>
        <v>0</v>
      </c>
      <c r="F91" s="41">
        <f t="shared" si="11"/>
        <v>0</v>
      </c>
      <c r="G91" s="41">
        <f t="shared" si="11"/>
        <v>0</v>
      </c>
      <c r="H91" s="41">
        <f t="shared" si="11"/>
        <v>0</v>
      </c>
      <c r="I91" s="41">
        <f t="shared" si="11"/>
        <v>0</v>
      </c>
      <c r="J91" s="184" t="s">
        <v>288</v>
      </c>
      <c r="K91" s="185"/>
    </row>
    <row r="92" spans="1:14" ht="28.5" customHeight="1" x14ac:dyDescent="0.2">
      <c r="A92" s="86" t="s">
        <v>259</v>
      </c>
      <c r="B92" s="177">
        <f>SUM(B90:I90)</f>
        <v>0</v>
      </c>
      <c r="C92" s="178"/>
      <c r="D92" s="178"/>
      <c r="E92" s="178"/>
      <c r="F92" s="178"/>
      <c r="G92" s="178"/>
      <c r="H92" s="178"/>
      <c r="I92" s="179"/>
      <c r="J92" s="184" t="s">
        <v>289</v>
      </c>
      <c r="K92" s="185"/>
    </row>
    <row r="93" spans="1:14" ht="28.5" customHeight="1" x14ac:dyDescent="0.2">
      <c r="A93" s="86" t="s">
        <v>261</v>
      </c>
      <c r="B93" s="177">
        <f>SUM(B91:I91)</f>
        <v>0</v>
      </c>
      <c r="C93" s="178"/>
      <c r="D93" s="178"/>
      <c r="E93" s="178"/>
      <c r="F93" s="178"/>
      <c r="G93" s="178"/>
      <c r="H93" s="178"/>
      <c r="I93" s="179"/>
      <c r="J93" s="184" t="s">
        <v>290</v>
      </c>
      <c r="K93" s="185"/>
    </row>
    <row r="94" spans="1:14" ht="17.25" customHeight="1" x14ac:dyDescent="0.2">
      <c r="A94" s="16" t="s">
        <v>263</v>
      </c>
      <c r="B94" s="89"/>
      <c r="C94" s="89"/>
      <c r="D94" s="89"/>
      <c r="E94" s="89"/>
      <c r="F94" s="89"/>
      <c r="G94" s="89"/>
      <c r="H94" s="89"/>
      <c r="I94" s="89"/>
      <c r="J94" s="89"/>
      <c r="K94" s="89"/>
    </row>
    <row r="95" spans="1:14" x14ac:dyDescent="0.2">
      <c r="B95" s="1"/>
      <c r="C95" s="1"/>
      <c r="D95" s="1"/>
      <c r="E95" s="1"/>
      <c r="F95" s="1"/>
      <c r="G95" s="1"/>
      <c r="H95" s="1"/>
      <c r="I95" s="1"/>
      <c r="J95" s="1"/>
    </row>
    <row r="96" spans="1:14" ht="18" x14ac:dyDescent="0.25">
      <c r="A96" s="22" t="s">
        <v>264</v>
      </c>
      <c r="B96" s="23"/>
      <c r="C96" s="23"/>
      <c r="D96" s="23"/>
      <c r="E96" s="23"/>
      <c r="F96" s="23"/>
      <c r="G96" s="23"/>
      <c r="H96" s="23"/>
      <c r="I96" s="23"/>
      <c r="J96" s="23"/>
    </row>
    <row r="97" spans="1:14" x14ac:dyDescent="0.2">
      <c r="A97" s="60" t="s">
        <v>265</v>
      </c>
      <c r="B97" s="186" t="s">
        <v>266</v>
      </c>
      <c r="C97" s="187"/>
      <c r="D97" s="187"/>
      <c r="E97" s="187"/>
      <c r="F97" s="187"/>
      <c r="G97" s="187"/>
      <c r="H97" s="187"/>
      <c r="I97" s="188"/>
      <c r="J97" s="95" t="s">
        <v>267</v>
      </c>
      <c r="K97" s="2"/>
    </row>
    <row r="98" spans="1:14" ht="25.5" x14ac:dyDescent="0.2">
      <c r="A98" s="60" t="s">
        <v>268</v>
      </c>
      <c r="B98" s="96"/>
      <c r="C98" s="97"/>
      <c r="D98" s="97"/>
      <c r="E98" s="97"/>
      <c r="F98" s="97"/>
      <c r="G98" s="97"/>
      <c r="H98" s="97"/>
      <c r="I98" s="98"/>
      <c r="J98" s="29"/>
      <c r="K98" s="2"/>
    </row>
    <row r="99" spans="1:14" ht="53.25" customHeight="1" x14ac:dyDescent="0.2">
      <c r="A99" s="86" t="s">
        <v>291</v>
      </c>
      <c r="B99" s="75" t="str">
        <f>IFERROR(B76/(B90*'Instructions and Reference Data'!$E$72),"Needs Data")</f>
        <v>Needs Data</v>
      </c>
      <c r="C99" s="75" t="str">
        <f>IFERROR(C76/(C90*'Instructions and Reference Data'!$E$72),"Needs Data")</f>
        <v>Needs Data</v>
      </c>
      <c r="D99" s="75" t="str">
        <f>IFERROR(D76/(D90*'Instructions and Reference Data'!$E$72),"Needs Data")</f>
        <v>Needs Data</v>
      </c>
      <c r="E99" s="75" t="str">
        <f>IFERROR(E76/(E90*'Instructions and Reference Data'!$E$72),"Needs Data")</f>
        <v>Needs Data</v>
      </c>
      <c r="F99" s="75" t="str">
        <f>IFERROR(F76/(F90*'Instructions and Reference Data'!$E$72),"Needs Data")</f>
        <v>Needs Data</v>
      </c>
      <c r="G99" s="75" t="str">
        <f>IFERROR(G76/(G90*'Instructions and Reference Data'!$E$72),"Needs Data")</f>
        <v>Needs Data</v>
      </c>
      <c r="H99" s="75" t="str">
        <f>IFERROR(H76/(H90*'Instructions and Reference Data'!$E$72),"Needs Data")</f>
        <v>Needs Data</v>
      </c>
      <c r="I99" s="75" t="str">
        <f>IFERROR(I76/(I90*'Instructions and Reference Data'!$E$72),"Needs Data")</f>
        <v>Needs Data</v>
      </c>
      <c r="J99" s="172" t="s">
        <v>292</v>
      </c>
      <c r="K99" s="2"/>
    </row>
    <row r="100" spans="1:14" ht="57" customHeight="1" x14ac:dyDescent="0.2">
      <c r="A100" s="86" t="s">
        <v>293</v>
      </c>
      <c r="B100" s="75" t="str">
        <f>IFERROR(B76/(B91*'Instructions and Reference Data'!$E$72),"Needs Data")</f>
        <v>Needs Data</v>
      </c>
      <c r="C100" s="75" t="str">
        <f>IFERROR(C76/(C91*'Instructions and Reference Data'!$E$72),"Needs Data")</f>
        <v>Needs Data</v>
      </c>
      <c r="D100" s="75" t="str">
        <f>IFERROR(D76/(D91*'Instructions and Reference Data'!$E$72),"Needs Data")</f>
        <v>Needs Data</v>
      </c>
      <c r="E100" s="75" t="str">
        <f>IFERROR(E76/(E91*'Instructions and Reference Data'!$E$72),"Needs Data")</f>
        <v>Needs Data</v>
      </c>
      <c r="F100" s="75" t="str">
        <f>IFERROR(F76/(F91*'Instructions and Reference Data'!$E$72),"Needs Data")</f>
        <v>Needs Data</v>
      </c>
      <c r="G100" s="75" t="str">
        <f>IFERROR(G76/(G91*'Instructions and Reference Data'!$E$72),"Needs Data")</f>
        <v>Needs Data</v>
      </c>
      <c r="H100" s="75" t="str">
        <f>IFERROR(H76/(H91*'Instructions and Reference Data'!$E$72),"Needs Data")</f>
        <v>Needs Data</v>
      </c>
      <c r="I100" s="75" t="str">
        <f>IFERROR(I76/(I91*'Instructions and Reference Data'!$E$72),"Needs Data")</f>
        <v>Needs Data</v>
      </c>
      <c r="J100" s="173"/>
      <c r="K100" s="2"/>
    </row>
    <row r="101" spans="1:14" ht="48" customHeight="1" x14ac:dyDescent="0.2">
      <c r="A101" s="86" t="s">
        <v>294</v>
      </c>
      <c r="B101" s="180" t="str">
        <f>IFERROR(B81/(B92*'Instructions and Reference Data'!$E$72),"Needs Data")</f>
        <v>Needs Data</v>
      </c>
      <c r="C101" s="181"/>
      <c r="D101" s="181"/>
      <c r="E101" s="181"/>
      <c r="F101" s="181"/>
      <c r="G101" s="181"/>
      <c r="H101" s="181"/>
      <c r="I101" s="182"/>
      <c r="J101" s="172" t="s">
        <v>295</v>
      </c>
      <c r="K101" s="2"/>
    </row>
    <row r="102" spans="1:14" ht="61.5" customHeight="1" x14ac:dyDescent="0.2">
      <c r="A102" s="86" t="s">
        <v>296</v>
      </c>
      <c r="B102" s="180" t="str">
        <f>IFERROR(B81/(B93*'Instructions and Reference Data'!$E$72),"Needs Data")</f>
        <v>Needs Data</v>
      </c>
      <c r="C102" s="181"/>
      <c r="D102" s="181"/>
      <c r="E102" s="181"/>
      <c r="F102" s="181"/>
      <c r="G102" s="181"/>
      <c r="H102" s="181"/>
      <c r="I102" s="182"/>
      <c r="J102" s="173"/>
      <c r="K102" s="2"/>
    </row>
    <row r="103" spans="1:14" ht="28.5" customHeight="1" x14ac:dyDescent="0.2">
      <c r="A103" s="101" t="s">
        <v>275</v>
      </c>
      <c r="B103" s="39"/>
      <c r="C103" s="39"/>
      <c r="D103" s="39"/>
      <c r="E103" s="39"/>
      <c r="F103" s="39"/>
      <c r="G103" s="39"/>
      <c r="H103" s="39"/>
      <c r="I103" s="39"/>
      <c r="J103" s="38"/>
      <c r="K103" s="2"/>
    </row>
    <row r="104" spans="1:14" ht="61.5" customHeight="1" x14ac:dyDescent="0.2">
      <c r="A104" s="86" t="s">
        <v>291</v>
      </c>
      <c r="B104" s="75" t="str">
        <f>IFERROR(B77/(B90*'Instructions and Reference Data'!$E$72),"Needs Data")</f>
        <v>Needs Data</v>
      </c>
      <c r="C104" s="75" t="str">
        <f>IFERROR(C77/(C90*'Instructions and Reference Data'!$E$72),"Needs Data")</f>
        <v>Needs Data</v>
      </c>
      <c r="D104" s="75" t="str">
        <f>IFERROR(D77/(D90*'Instructions and Reference Data'!$E$72),"Needs Data")</f>
        <v>Needs Data</v>
      </c>
      <c r="E104" s="75" t="str">
        <f>IFERROR(E77/(E90*'Instructions and Reference Data'!$E$72),"Needs Data")</f>
        <v>Needs Data</v>
      </c>
      <c r="F104" s="75" t="str">
        <f>IFERROR(F77/(F90*'Instructions and Reference Data'!$E$72),"Needs Data")</f>
        <v>Needs Data</v>
      </c>
      <c r="G104" s="75" t="str">
        <f>IFERROR(G77/(G90*'Instructions and Reference Data'!$E$72),"Needs Data")</f>
        <v>Needs Data</v>
      </c>
      <c r="H104" s="75" t="str">
        <f>IFERROR(H77/(H90*'Instructions and Reference Data'!$E$72),"Needs Data")</f>
        <v>Needs Data</v>
      </c>
      <c r="I104" s="75" t="str">
        <f>IFERROR(I77/(I90*'Instructions and Reference Data'!$E$72),"Needs Data")</f>
        <v>Needs Data</v>
      </c>
      <c r="J104" s="172" t="s">
        <v>297</v>
      </c>
      <c r="K104" s="2"/>
    </row>
    <row r="105" spans="1:14" ht="61.5" customHeight="1" x14ac:dyDescent="0.2">
      <c r="A105" s="86" t="s">
        <v>293</v>
      </c>
      <c r="B105" s="75" t="str">
        <f>IFERROR(B77/(B91*'Instructions and Reference Data'!$E$72),"Needs Data")</f>
        <v>Needs Data</v>
      </c>
      <c r="C105" s="75" t="str">
        <f>IFERROR(C77/(C91*'Instructions and Reference Data'!$E$72),"Needs Data")</f>
        <v>Needs Data</v>
      </c>
      <c r="D105" s="75" t="str">
        <f>IFERROR(D77/(D91*'Instructions and Reference Data'!$E$72),"Needs Data")</f>
        <v>Needs Data</v>
      </c>
      <c r="E105" s="75" t="str">
        <f>IFERROR(E77/(E91*'Instructions and Reference Data'!$E$72),"Needs Data")</f>
        <v>Needs Data</v>
      </c>
      <c r="F105" s="75" t="str">
        <f>IFERROR(F77/(F91*'Instructions and Reference Data'!$E$72),"Needs Data")</f>
        <v>Needs Data</v>
      </c>
      <c r="G105" s="75" t="str">
        <f>IFERROR(G77/(G91*'Instructions and Reference Data'!$E$72),"Needs Data")</f>
        <v>Needs Data</v>
      </c>
      <c r="H105" s="75" t="str">
        <f>IFERROR(H77/(H91*'Instructions and Reference Data'!$E$72),"Needs Data")</f>
        <v>Needs Data</v>
      </c>
      <c r="I105" s="75" t="str">
        <f>IFERROR(I77/(I91*'Instructions and Reference Data'!$E$72),"Needs Data")</f>
        <v>Needs Data</v>
      </c>
      <c r="J105" s="173"/>
      <c r="K105" s="2"/>
    </row>
    <row r="106" spans="1:14" ht="35.1" customHeight="1" x14ac:dyDescent="0.25">
      <c r="A106" s="86" t="s">
        <v>294</v>
      </c>
      <c r="B106" s="180" t="str">
        <f>IFERROR(B82/(B92*'Instructions and Reference Data'!$E$72),"Needs Data")</f>
        <v>Needs Data</v>
      </c>
      <c r="C106" s="181"/>
      <c r="D106" s="181"/>
      <c r="E106" s="181"/>
      <c r="F106" s="181"/>
      <c r="G106" s="181"/>
      <c r="H106" s="181"/>
      <c r="I106" s="182"/>
      <c r="J106" s="172" t="s">
        <v>298</v>
      </c>
      <c r="K106"/>
      <c r="L106"/>
      <c r="M106"/>
      <c r="N106"/>
    </row>
    <row r="107" spans="1:14" ht="33.6" customHeight="1" x14ac:dyDescent="0.25">
      <c r="A107" s="86" t="s">
        <v>296</v>
      </c>
      <c r="B107" s="180" t="str">
        <f>IFERROR(B82/(B93*'Instructions and Reference Data'!$E$72),"Needs Data")</f>
        <v>Needs Data</v>
      </c>
      <c r="C107" s="181"/>
      <c r="D107" s="181"/>
      <c r="E107" s="181"/>
      <c r="F107" s="181"/>
      <c r="G107" s="181"/>
      <c r="H107" s="181"/>
      <c r="I107" s="182"/>
      <c r="J107" s="173"/>
      <c r="K107"/>
      <c r="L107"/>
      <c r="M107"/>
      <c r="N107"/>
    </row>
    <row r="108" spans="1:14" ht="15" x14ac:dyDescent="0.25">
      <c r="J108"/>
      <c r="K108"/>
      <c r="L108"/>
      <c r="M108"/>
      <c r="N108"/>
    </row>
  </sheetData>
  <mergeCells count="52">
    <mergeCell ref="B106:I106"/>
    <mergeCell ref="J106:J107"/>
    <mergeCell ref="B107:I107"/>
    <mergeCell ref="B97:I97"/>
    <mergeCell ref="J99:J100"/>
    <mergeCell ref="B101:I101"/>
    <mergeCell ref="J101:J102"/>
    <mergeCell ref="B102:I102"/>
    <mergeCell ref="J104:J105"/>
    <mergeCell ref="B93:I93"/>
    <mergeCell ref="J93:K93"/>
    <mergeCell ref="B82:I82"/>
    <mergeCell ref="A85:B85"/>
    <mergeCell ref="B86:I86"/>
    <mergeCell ref="J86:K86"/>
    <mergeCell ref="J87:K87"/>
    <mergeCell ref="J88:K88"/>
    <mergeCell ref="J89:K89"/>
    <mergeCell ref="J90:K90"/>
    <mergeCell ref="J91:K91"/>
    <mergeCell ref="B92:I92"/>
    <mergeCell ref="J92:K92"/>
    <mergeCell ref="B81:I81"/>
    <mergeCell ref="J38:K38"/>
    <mergeCell ref="J39:K39"/>
    <mergeCell ref="J40:K40"/>
    <mergeCell ref="J41:K41"/>
    <mergeCell ref="J42:K42"/>
    <mergeCell ref="J43:K43"/>
    <mergeCell ref="J44:K44"/>
    <mergeCell ref="J45:K45"/>
    <mergeCell ref="J46:K46"/>
    <mergeCell ref="B49:I49"/>
    <mergeCell ref="B80:I80"/>
    <mergeCell ref="J37:K37"/>
    <mergeCell ref="J26:K26"/>
    <mergeCell ref="J27:K27"/>
    <mergeCell ref="J28:K28"/>
    <mergeCell ref="J33:K33"/>
    <mergeCell ref="J34:K34"/>
    <mergeCell ref="J35:K35"/>
    <mergeCell ref="J36:K36"/>
    <mergeCell ref="J29:K29"/>
    <mergeCell ref="J30:K30"/>
    <mergeCell ref="J31:K31"/>
    <mergeCell ref="J32:K32"/>
    <mergeCell ref="J25:K25"/>
    <mergeCell ref="A1:K1"/>
    <mergeCell ref="B4:I4"/>
    <mergeCell ref="B23:I23"/>
    <mergeCell ref="J23:K23"/>
    <mergeCell ref="J24:K24"/>
  </mergeCells>
  <pageMargins left="0.7" right="0.7" top="0.75" bottom="0.75" header="0.3" footer="0.3"/>
  <pageSetup orientation="portrait" horizontalDpi="300" verticalDpi="300" r:id="rId1"/>
  <ignoredErrors>
    <ignoredError sqref="B62:J62" formula="1"/>
    <ignoredError sqref="B41:I4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DBE09-74E5-40C9-BC90-4EB208D33C4F}">
  <sheetPr>
    <tabColor theme="9"/>
  </sheetPr>
  <dimension ref="A1:N14"/>
  <sheetViews>
    <sheetView zoomScaleNormal="100" workbookViewId="0">
      <selection activeCell="A30" sqref="A30:F57"/>
    </sheetView>
  </sheetViews>
  <sheetFormatPr defaultColWidth="8.7109375" defaultRowHeight="12.75" x14ac:dyDescent="0.2"/>
  <cols>
    <col min="1" max="1" width="48.140625" style="1" customWidth="1"/>
    <col min="2" max="2" width="20" style="2" bestFit="1" customWidth="1"/>
    <col min="3" max="9" width="17.5703125" style="2" customWidth="1"/>
    <col min="10" max="10" width="44.7109375" style="2" customWidth="1"/>
    <col min="11" max="11" width="59.28515625" style="1" customWidth="1"/>
    <col min="12" max="16384" width="8.7109375" style="2"/>
  </cols>
  <sheetData>
    <row r="1" spans="1:14" s="56" customFormat="1" ht="15" x14ac:dyDescent="0.25">
      <c r="A1" s="92"/>
      <c r="J1" s="57"/>
      <c r="K1" s="57"/>
      <c r="L1" s="57"/>
      <c r="M1" s="57"/>
      <c r="N1" s="57"/>
    </row>
    <row r="2" spans="1:14" ht="18" x14ac:dyDescent="0.25">
      <c r="A2" s="20" t="s">
        <v>299</v>
      </c>
      <c r="B2" s="21"/>
      <c r="C2" s="21"/>
      <c r="D2" s="21"/>
      <c r="E2" s="21"/>
      <c r="F2" s="21"/>
    </row>
    <row r="3" spans="1:14" ht="27.6" customHeight="1" x14ac:dyDescent="0.2">
      <c r="A3" s="144" t="s">
        <v>300</v>
      </c>
      <c r="B3" s="144"/>
      <c r="C3" s="144"/>
      <c r="D3" s="144"/>
      <c r="E3" s="144"/>
      <c r="F3" s="144"/>
      <c r="J3" s="17"/>
    </row>
    <row r="4" spans="1:14" x14ac:dyDescent="0.2">
      <c r="A4" s="5" t="s">
        <v>301</v>
      </c>
      <c r="B4" s="30" t="s">
        <v>302</v>
      </c>
      <c r="C4" s="196" t="s">
        <v>241</v>
      </c>
      <c r="D4" s="197"/>
      <c r="E4" s="197"/>
      <c r="F4" s="198"/>
      <c r="K4" s="2"/>
    </row>
    <row r="5" spans="1:14" ht="30" customHeight="1" x14ac:dyDescent="0.2">
      <c r="A5" s="84" t="s">
        <v>303</v>
      </c>
      <c r="B5" s="47">
        <f>SUM('Dist GHGRP Facilities'!B75:I75,'Dist Non-GHGRP Facilities'!B81:I81)</f>
        <v>0</v>
      </c>
      <c r="C5" s="199" t="s">
        <v>304</v>
      </c>
      <c r="D5" s="199"/>
      <c r="E5" s="199"/>
      <c r="F5" s="199"/>
      <c r="K5" s="2"/>
    </row>
    <row r="6" spans="1:14" ht="39.75" customHeight="1" x14ac:dyDescent="0.2">
      <c r="A6" s="84" t="s">
        <v>305</v>
      </c>
      <c r="B6" s="47">
        <f>SUM('Dist GHGRP Facilities'!B76:I76,'Dist Non-GHGRP Facilities'!B82:I82)</f>
        <v>0</v>
      </c>
      <c r="C6" s="199" t="s">
        <v>306</v>
      </c>
      <c r="D6" s="199"/>
      <c r="E6" s="199"/>
      <c r="F6" s="199"/>
      <c r="K6" s="2"/>
    </row>
    <row r="7" spans="1:14" ht="30" customHeight="1" x14ac:dyDescent="0.2">
      <c r="A7" s="84" t="s">
        <v>307</v>
      </c>
      <c r="B7" s="47">
        <f>SUM('Dist GHGRP Facilities'!B82:I82,'Dist Non-GHGRP Facilities'!B88:I88)</f>
        <v>0</v>
      </c>
      <c r="C7" s="199" t="s">
        <v>308</v>
      </c>
      <c r="D7" s="199"/>
      <c r="E7" s="199"/>
      <c r="F7" s="199"/>
      <c r="K7" s="2"/>
    </row>
    <row r="8" spans="1:14" ht="30" customHeight="1" x14ac:dyDescent="0.2">
      <c r="A8" s="84" t="s">
        <v>309</v>
      </c>
      <c r="B8" s="47">
        <f>SUM('Dist GHGRP Facilities'!B83:I83,'Dist Non-GHGRP Facilities'!B89:I89)</f>
        <v>0</v>
      </c>
      <c r="C8" s="199" t="s">
        <v>310</v>
      </c>
      <c r="D8" s="199"/>
      <c r="E8" s="199"/>
      <c r="F8" s="199"/>
      <c r="K8" s="2"/>
    </row>
    <row r="9" spans="1:14" ht="30" customHeight="1" x14ac:dyDescent="0.2">
      <c r="A9" s="84" t="s">
        <v>311</v>
      </c>
      <c r="B9" s="66" t="str">
        <f>IFERROR(SUM(SUMPRODUCT('Dist GHGRP Facilities'!B81:I81,'Dist GHGRP Facilities'!B82:I82),SUMPRODUCT('Dist Non-GHGRP Facilities'!B87:I87,'Dist Non-GHGRP Facilities'!B88:I88))/SUM('Dist GHGRP Facilities'!B82:I82,'Dist Non-GHGRP Facilities'!B88:I88),"Needs Data")</f>
        <v>Needs Data</v>
      </c>
      <c r="C9" s="199" t="s">
        <v>312</v>
      </c>
      <c r="D9" s="199"/>
      <c r="E9" s="199"/>
      <c r="F9" s="199"/>
      <c r="K9" s="2"/>
    </row>
    <row r="10" spans="1:14" ht="30" customHeight="1" x14ac:dyDescent="0.2">
      <c r="A10" s="84" t="s">
        <v>313</v>
      </c>
      <c r="B10" s="66" t="str">
        <f>IFERROR(SUM(SUMPRODUCT('Dist GHGRP Facilities'!B81:I81,'Dist GHGRP Facilities'!B83:I83),SUMPRODUCT('Dist Non-GHGRP Facilities'!B87:I87,'Dist Non-GHGRP Facilities'!B89:I89))/SUM('Dist GHGRP Facilities'!B83:I83,'Dist Non-GHGRP Facilities'!B89:I89),"Needs Data")</f>
        <v>Needs Data</v>
      </c>
      <c r="C10" s="199" t="s">
        <v>314</v>
      </c>
      <c r="D10" s="199"/>
      <c r="E10" s="199"/>
      <c r="F10" s="199"/>
      <c r="H10" s="1"/>
      <c r="K10" s="2"/>
    </row>
    <row r="11" spans="1:14" ht="56.45" customHeight="1" x14ac:dyDescent="0.2">
      <c r="A11" s="84" t="s">
        <v>315</v>
      </c>
      <c r="B11" s="76" t="str">
        <f>IFERROR(B5/(B7*B9*'Instructions and Reference Data'!E72),"Needs Data")</f>
        <v>Needs Data</v>
      </c>
      <c r="C11" s="193" t="s">
        <v>316</v>
      </c>
      <c r="D11" s="194"/>
      <c r="E11" s="194"/>
      <c r="F11" s="195"/>
      <c r="K11" s="2"/>
    </row>
    <row r="12" spans="1:14" ht="58.5" customHeight="1" x14ac:dyDescent="0.2">
      <c r="A12" s="84" t="s">
        <v>317</v>
      </c>
      <c r="B12" s="76" t="str">
        <f>IFERROR(B5/(B8*B10*'Instructions and Reference Data'!E72),"Needs Data")</f>
        <v>Needs Data</v>
      </c>
      <c r="C12" s="193" t="s">
        <v>318</v>
      </c>
      <c r="D12" s="194"/>
      <c r="E12" s="194"/>
      <c r="F12" s="195"/>
      <c r="G12" s="36"/>
      <c r="H12" s="1"/>
      <c r="K12" s="2"/>
    </row>
    <row r="13" spans="1:14" ht="52.5" customHeight="1" x14ac:dyDescent="0.2">
      <c r="A13" s="84" t="s">
        <v>319</v>
      </c>
      <c r="B13" s="76" t="str">
        <f>IFERROR(B6/(B7*B9*'Instructions and Reference Data'!E72),"Needs Data")</f>
        <v>Needs Data</v>
      </c>
      <c r="C13" s="193" t="s">
        <v>320</v>
      </c>
      <c r="D13" s="194"/>
      <c r="E13" s="194"/>
      <c r="F13" s="195"/>
    </row>
    <row r="14" spans="1:14" ht="53.1" customHeight="1" x14ac:dyDescent="0.2">
      <c r="A14" s="84" t="s">
        <v>321</v>
      </c>
      <c r="B14" s="76" t="str">
        <f>IFERROR(B6/(B8*B10*'Instructions and Reference Data'!E72),"Needs Data")</f>
        <v>Needs Data</v>
      </c>
      <c r="C14" s="193" t="s">
        <v>322</v>
      </c>
      <c r="D14" s="194"/>
      <c r="E14" s="194"/>
      <c r="F14" s="195"/>
    </row>
  </sheetData>
  <mergeCells count="12">
    <mergeCell ref="C13:F13"/>
    <mergeCell ref="C14:F14"/>
    <mergeCell ref="C12:F12"/>
    <mergeCell ref="C4:F4"/>
    <mergeCell ref="A3:F3"/>
    <mergeCell ref="C5:F5"/>
    <mergeCell ref="C7:F7"/>
    <mergeCell ref="C8:F8"/>
    <mergeCell ref="C9:F9"/>
    <mergeCell ref="C11:F11"/>
    <mergeCell ref="C6:F6"/>
    <mergeCell ref="C10:F10"/>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1"/>
  <sheetViews>
    <sheetView zoomScale="80" zoomScaleNormal="80" workbookViewId="0">
      <selection sqref="A1:G1"/>
    </sheetView>
  </sheetViews>
  <sheetFormatPr defaultColWidth="8.5703125" defaultRowHeight="12.75" x14ac:dyDescent="0.2"/>
  <cols>
    <col min="1" max="1" width="48.140625" style="1" customWidth="1"/>
    <col min="2" max="2" width="17.5703125" style="2" bestFit="1" customWidth="1"/>
    <col min="3" max="5" width="17.5703125" style="2" customWidth="1"/>
    <col min="6" max="6" width="43.85546875" style="2" customWidth="1"/>
    <col min="7" max="7" width="59.42578125" style="1" customWidth="1"/>
    <col min="8" max="16384" width="8.5703125" style="2"/>
  </cols>
  <sheetData>
    <row r="1" spans="1:7" ht="74.25" customHeight="1" x14ac:dyDescent="0.25">
      <c r="A1" s="200" t="s">
        <v>323</v>
      </c>
      <c r="B1" s="200"/>
      <c r="C1" s="200"/>
      <c r="D1" s="200"/>
      <c r="E1" s="200"/>
      <c r="F1" s="200"/>
      <c r="G1" s="201"/>
    </row>
    <row r="2" spans="1:7" s="18" customFormat="1" ht="18" x14ac:dyDescent="0.25">
      <c r="A2" s="22" t="s">
        <v>324</v>
      </c>
      <c r="B2" s="26"/>
      <c r="C2" s="26"/>
      <c r="D2" s="26"/>
      <c r="E2" s="26"/>
      <c r="F2" s="22"/>
      <c r="G2" s="27"/>
    </row>
    <row r="3" spans="1:7" s="3" customFormat="1" x14ac:dyDescent="0.2">
      <c r="A3" s="5" t="s">
        <v>121</v>
      </c>
      <c r="B3" s="134" t="s">
        <v>325</v>
      </c>
      <c r="C3" s="192"/>
      <c r="D3" s="192"/>
      <c r="E3" s="135"/>
      <c r="F3" s="95" t="s">
        <v>123</v>
      </c>
      <c r="G3" s="5" t="s">
        <v>326</v>
      </c>
    </row>
    <row r="4" spans="1:7" s="3" customFormat="1" x14ac:dyDescent="0.2">
      <c r="A4" s="5"/>
      <c r="B4" s="95" t="s">
        <v>327</v>
      </c>
      <c r="C4" s="95" t="s">
        <v>327</v>
      </c>
      <c r="D4" s="95" t="s">
        <v>327</v>
      </c>
      <c r="E4" s="95" t="s">
        <v>327</v>
      </c>
      <c r="F4" s="95"/>
      <c r="G4" s="5"/>
    </row>
    <row r="5" spans="1:7" ht="137.25" customHeight="1" x14ac:dyDescent="0.2">
      <c r="A5" s="86" t="s">
        <v>328</v>
      </c>
      <c r="B5" s="7"/>
      <c r="C5" s="7"/>
      <c r="D5" s="7"/>
      <c r="E5" s="7"/>
      <c r="F5" s="11" t="s">
        <v>329</v>
      </c>
      <c r="G5" s="6" t="s">
        <v>330</v>
      </c>
    </row>
    <row r="6" spans="1:7" ht="121.5" customHeight="1" x14ac:dyDescent="0.2">
      <c r="A6" s="86" t="s">
        <v>133</v>
      </c>
      <c r="B6" s="7"/>
      <c r="C6" s="7"/>
      <c r="D6" s="7"/>
      <c r="E6" s="7"/>
      <c r="F6" s="6" t="s">
        <v>331</v>
      </c>
      <c r="G6" s="6" t="s">
        <v>332</v>
      </c>
    </row>
    <row r="7" spans="1:7" ht="233.25" customHeight="1" x14ac:dyDescent="0.2">
      <c r="A7" s="86" t="s">
        <v>333</v>
      </c>
      <c r="B7" s="7"/>
      <c r="C7" s="7"/>
      <c r="D7" s="7"/>
      <c r="E7" s="7"/>
      <c r="F7" s="11" t="s">
        <v>334</v>
      </c>
      <c r="G7" s="6" t="s">
        <v>335</v>
      </c>
    </row>
    <row r="8" spans="1:7" ht="248.25" customHeight="1" x14ac:dyDescent="0.2">
      <c r="A8" s="86" t="s">
        <v>336</v>
      </c>
      <c r="B8" s="7"/>
      <c r="C8" s="7"/>
      <c r="D8" s="7"/>
      <c r="E8" s="7"/>
      <c r="F8" s="11" t="s">
        <v>337</v>
      </c>
      <c r="G8" s="6" t="s">
        <v>338</v>
      </c>
    </row>
    <row r="9" spans="1:7" ht="73.5" customHeight="1" x14ac:dyDescent="0.2">
      <c r="A9" s="86" t="s">
        <v>339</v>
      </c>
      <c r="B9" s="7"/>
      <c r="C9" s="7"/>
      <c r="D9" s="7"/>
      <c r="E9" s="7"/>
      <c r="F9" s="6" t="s">
        <v>340</v>
      </c>
      <c r="G9" s="6" t="s">
        <v>341</v>
      </c>
    </row>
    <row r="10" spans="1:7" ht="36" customHeight="1" x14ac:dyDescent="0.2">
      <c r="A10" s="86" t="s">
        <v>342</v>
      </c>
      <c r="B10" s="7"/>
      <c r="C10" s="7"/>
      <c r="D10" s="7"/>
      <c r="E10" s="7"/>
      <c r="F10" s="6" t="s">
        <v>343</v>
      </c>
      <c r="G10" s="6" t="s">
        <v>344</v>
      </c>
    </row>
    <row r="11" spans="1:7" ht="110.25" customHeight="1" x14ac:dyDescent="0.2">
      <c r="A11" s="86" t="s">
        <v>345</v>
      </c>
      <c r="B11" s="7"/>
      <c r="C11" s="7"/>
      <c r="D11" s="7"/>
      <c r="E11" s="7"/>
      <c r="F11" s="6" t="s">
        <v>346</v>
      </c>
      <c r="G11" s="6" t="s">
        <v>347</v>
      </c>
    </row>
    <row r="12" spans="1:7" ht="51.75" customHeight="1" x14ac:dyDescent="0.2">
      <c r="A12" s="86" t="s">
        <v>348</v>
      </c>
      <c r="B12" s="7"/>
      <c r="C12" s="7"/>
      <c r="D12" s="7"/>
      <c r="E12" s="7"/>
      <c r="F12" s="6" t="s">
        <v>349</v>
      </c>
      <c r="G12" s="6" t="s">
        <v>350</v>
      </c>
    </row>
    <row r="13" spans="1:7" ht="90.75" customHeight="1" x14ac:dyDescent="0.2">
      <c r="A13" s="86" t="s">
        <v>351</v>
      </c>
      <c r="B13" s="7"/>
      <c r="C13" s="7"/>
      <c r="D13" s="7"/>
      <c r="E13" s="7"/>
      <c r="F13" s="6" t="s">
        <v>352</v>
      </c>
      <c r="G13" s="6" t="s">
        <v>353</v>
      </c>
    </row>
    <row r="14" spans="1:7" x14ac:dyDescent="0.2">
      <c r="A14" s="5" t="s">
        <v>354</v>
      </c>
      <c r="B14" s="7"/>
      <c r="C14" s="7"/>
      <c r="D14" s="7"/>
      <c r="E14" s="7"/>
    </row>
    <row r="15" spans="1:7" x14ac:dyDescent="0.2">
      <c r="G15" s="4"/>
    </row>
    <row r="16" spans="1:7" ht="18" x14ac:dyDescent="0.25">
      <c r="A16" s="22" t="s">
        <v>355</v>
      </c>
      <c r="B16" s="25"/>
      <c r="C16" s="25"/>
      <c r="D16" s="25"/>
      <c r="E16" s="25"/>
      <c r="F16" s="23"/>
      <c r="G16" s="24"/>
    </row>
    <row r="17" spans="1:7" s="3" customFormat="1" x14ac:dyDescent="0.2">
      <c r="A17" s="5" t="s">
        <v>121</v>
      </c>
      <c r="B17" s="134" t="s">
        <v>325</v>
      </c>
      <c r="C17" s="192"/>
      <c r="D17" s="192"/>
      <c r="E17" s="135"/>
      <c r="F17" s="95" t="s">
        <v>356</v>
      </c>
      <c r="G17" s="5" t="s">
        <v>357</v>
      </c>
    </row>
    <row r="18" spans="1:7" ht="39.75" customHeight="1" x14ac:dyDescent="0.2">
      <c r="A18" s="86" t="s">
        <v>358</v>
      </c>
      <c r="B18" s="7"/>
      <c r="C18" s="7"/>
      <c r="D18" s="7"/>
      <c r="E18" s="7"/>
      <c r="F18" s="15" t="s">
        <v>359</v>
      </c>
      <c r="G18" s="86" t="s">
        <v>360</v>
      </c>
    </row>
    <row r="19" spans="1:7" x14ac:dyDescent="0.2">
      <c r="A19" s="5" t="s">
        <v>361</v>
      </c>
      <c r="B19" s="7"/>
      <c r="C19" s="7"/>
      <c r="D19" s="7"/>
      <c r="E19" s="7"/>
    </row>
    <row r="21" spans="1:7" ht="18" x14ac:dyDescent="0.25">
      <c r="A21" s="22" t="s">
        <v>362</v>
      </c>
      <c r="B21" s="23"/>
      <c r="C21" s="23"/>
      <c r="D21" s="23"/>
      <c r="E21" s="23"/>
    </row>
    <row r="22" spans="1:7" ht="25.5" x14ac:dyDescent="0.2">
      <c r="A22" s="5" t="s">
        <v>363</v>
      </c>
      <c r="B22" s="7"/>
      <c r="C22" s="7"/>
      <c r="D22" s="7"/>
      <c r="E22" s="7"/>
    </row>
    <row r="24" spans="1:7" ht="18" x14ac:dyDescent="0.25">
      <c r="A24" s="22" t="s">
        <v>364</v>
      </c>
      <c r="B24" s="23"/>
      <c r="C24" s="23"/>
      <c r="D24" s="23"/>
      <c r="E24" s="23"/>
      <c r="F24" s="23"/>
    </row>
    <row r="25" spans="1:7" x14ac:dyDescent="0.2">
      <c r="A25" s="5" t="s">
        <v>265</v>
      </c>
      <c r="B25" s="134" t="s">
        <v>240</v>
      </c>
      <c r="C25" s="192"/>
      <c r="D25" s="192"/>
      <c r="E25" s="135"/>
      <c r="F25" s="95" t="s">
        <v>241</v>
      </c>
    </row>
    <row r="26" spans="1:7" ht="51.75" customHeight="1" x14ac:dyDescent="0.2">
      <c r="A26" s="12" t="s">
        <v>365</v>
      </c>
      <c r="B26" s="8"/>
      <c r="C26" s="8"/>
      <c r="D26" s="8"/>
      <c r="E26" s="8"/>
      <c r="F26" s="86" t="s">
        <v>366</v>
      </c>
    </row>
    <row r="27" spans="1:7" ht="69" customHeight="1" x14ac:dyDescent="0.2">
      <c r="A27" s="86" t="s">
        <v>367</v>
      </c>
      <c r="B27" s="8"/>
      <c r="C27" s="8"/>
      <c r="D27" s="8"/>
      <c r="E27" s="8"/>
      <c r="F27" s="86" t="s">
        <v>368</v>
      </c>
    </row>
    <row r="28" spans="1:7" ht="39" customHeight="1" x14ac:dyDescent="0.2">
      <c r="A28" s="86" t="s">
        <v>369</v>
      </c>
      <c r="B28" s="8"/>
      <c r="C28" s="8"/>
      <c r="D28" s="8"/>
      <c r="E28" s="8"/>
      <c r="F28" s="86" t="s">
        <v>370</v>
      </c>
    </row>
    <row r="29" spans="1:7" ht="51.75" customHeight="1" x14ac:dyDescent="0.2">
      <c r="A29" s="86" t="s">
        <v>371</v>
      </c>
      <c r="B29" s="8"/>
      <c r="C29" s="8"/>
      <c r="D29" s="8"/>
      <c r="E29" s="8"/>
      <c r="F29" s="86" t="s">
        <v>372</v>
      </c>
    </row>
    <row r="30" spans="1:7" ht="72" customHeight="1" x14ac:dyDescent="0.2">
      <c r="A30" s="86" t="s">
        <v>373</v>
      </c>
      <c r="B30" s="8"/>
      <c r="C30" s="8"/>
      <c r="D30" s="8"/>
      <c r="E30" s="8"/>
      <c r="F30" s="86" t="s">
        <v>374</v>
      </c>
    </row>
    <row r="31" spans="1:7" ht="40.5" customHeight="1" x14ac:dyDescent="0.2">
      <c r="A31" s="86" t="s">
        <v>375</v>
      </c>
      <c r="B31" s="8"/>
      <c r="C31" s="8"/>
      <c r="D31" s="8"/>
      <c r="E31" s="8"/>
      <c r="F31" s="86" t="s">
        <v>376</v>
      </c>
    </row>
    <row r="32" spans="1:7" ht="66" customHeight="1" x14ac:dyDescent="0.2">
      <c r="A32" s="86" t="s">
        <v>377</v>
      </c>
      <c r="B32" s="8"/>
      <c r="C32" s="8"/>
      <c r="D32" s="8"/>
      <c r="E32" s="8"/>
      <c r="F32" s="86" t="s">
        <v>378</v>
      </c>
    </row>
    <row r="33" spans="1:10" ht="36.75" customHeight="1" x14ac:dyDescent="0.2">
      <c r="A33" s="86" t="s">
        <v>379</v>
      </c>
      <c r="B33" s="8"/>
      <c r="C33" s="8"/>
      <c r="D33" s="8"/>
      <c r="E33" s="8"/>
      <c r="F33" s="86" t="s">
        <v>380</v>
      </c>
    </row>
    <row r="34" spans="1:10" ht="49.5" customHeight="1" x14ac:dyDescent="0.2">
      <c r="A34" s="13" t="s">
        <v>381</v>
      </c>
      <c r="B34" s="205"/>
      <c r="C34" s="206"/>
      <c r="D34" s="206"/>
      <c r="E34" s="207"/>
      <c r="F34" s="86" t="s">
        <v>382</v>
      </c>
    </row>
    <row r="36" spans="1:10" ht="18" x14ac:dyDescent="0.25">
      <c r="A36" s="22" t="s">
        <v>383</v>
      </c>
      <c r="B36" s="23"/>
      <c r="C36" s="23"/>
      <c r="D36" s="23"/>
      <c r="E36" s="23"/>
      <c r="F36" s="23"/>
      <c r="G36" s="24"/>
    </row>
    <row r="37" spans="1:10" x14ac:dyDescent="0.2">
      <c r="A37" s="5" t="s">
        <v>384</v>
      </c>
      <c r="B37" s="202" t="s">
        <v>240</v>
      </c>
      <c r="C37" s="203"/>
      <c r="D37" s="203"/>
      <c r="E37" s="204"/>
      <c r="F37" s="208" t="s">
        <v>241</v>
      </c>
      <c r="G37" s="209"/>
    </row>
    <row r="38" spans="1:10" ht="39" customHeight="1" x14ac:dyDescent="0.2">
      <c r="A38" s="86" t="s">
        <v>249</v>
      </c>
      <c r="B38" s="8"/>
      <c r="C38" s="8"/>
      <c r="D38" s="8"/>
      <c r="E38" s="8"/>
      <c r="F38" s="121" t="s">
        <v>385</v>
      </c>
      <c r="G38" s="123"/>
    </row>
    <row r="39" spans="1:10" ht="36" customHeight="1" x14ac:dyDescent="0.2">
      <c r="A39" s="86" t="s">
        <v>386</v>
      </c>
      <c r="B39" s="8"/>
      <c r="C39" s="8"/>
      <c r="D39" s="8"/>
      <c r="E39" s="8"/>
      <c r="F39" s="121" t="s">
        <v>387</v>
      </c>
      <c r="G39" s="123"/>
    </row>
    <row r="40" spans="1:10" ht="24.75" customHeight="1" x14ac:dyDescent="0.2">
      <c r="A40" s="86" t="s">
        <v>388</v>
      </c>
      <c r="B40" s="8"/>
      <c r="C40" s="8"/>
      <c r="D40" s="8"/>
      <c r="E40" s="8"/>
      <c r="F40" s="121" t="s">
        <v>389</v>
      </c>
      <c r="G40" s="123"/>
    </row>
    <row r="41" spans="1:10" ht="23.25" customHeight="1" x14ac:dyDescent="0.2">
      <c r="A41" s="13" t="s">
        <v>390</v>
      </c>
      <c r="B41" s="205"/>
      <c r="C41" s="206"/>
      <c r="D41" s="206"/>
      <c r="E41" s="207"/>
      <c r="F41" s="121" t="s">
        <v>391</v>
      </c>
      <c r="G41" s="123"/>
    </row>
    <row r="43" spans="1:10" ht="18" x14ac:dyDescent="0.25">
      <c r="A43" s="22" t="s">
        <v>392</v>
      </c>
      <c r="B43" s="23"/>
      <c r="C43" s="23"/>
      <c r="D43" s="23"/>
      <c r="E43" s="23"/>
      <c r="F43" s="10"/>
      <c r="G43" s="9"/>
    </row>
    <row r="44" spans="1:10" ht="15" x14ac:dyDescent="0.25">
      <c r="A44" s="60" t="s">
        <v>265</v>
      </c>
      <c r="B44" s="186" t="s">
        <v>266</v>
      </c>
      <c r="C44" s="187"/>
      <c r="D44" s="187"/>
      <c r="E44" s="187"/>
      <c r="F44" s="183" t="s">
        <v>267</v>
      </c>
      <c r="G44" s="210"/>
    </row>
    <row r="45" spans="1:10" ht="78.75" customHeight="1" x14ac:dyDescent="0.25">
      <c r="A45" s="86" t="s">
        <v>393</v>
      </c>
      <c r="B45" s="8"/>
      <c r="C45" s="8"/>
      <c r="D45" s="8"/>
      <c r="E45" s="99"/>
      <c r="F45" s="144" t="s">
        <v>394</v>
      </c>
      <c r="G45" s="210"/>
    </row>
    <row r="46" spans="1:10" ht="67.5" customHeight="1" x14ac:dyDescent="0.25">
      <c r="A46" s="86" t="s">
        <v>395</v>
      </c>
      <c r="B46" s="205"/>
      <c r="C46" s="206"/>
      <c r="D46" s="206"/>
      <c r="E46" s="206"/>
      <c r="F46" s="144" t="s">
        <v>396</v>
      </c>
      <c r="G46" s="210"/>
    </row>
    <row r="47" spans="1:10" ht="15" x14ac:dyDescent="0.25">
      <c r="F47"/>
      <c r="G47"/>
      <c r="H47"/>
      <c r="I47"/>
      <c r="J47"/>
    </row>
    <row r="48" spans="1:10" ht="15" x14ac:dyDescent="0.25">
      <c r="F48"/>
      <c r="G48"/>
      <c r="H48"/>
      <c r="I48"/>
      <c r="J48"/>
    </row>
    <row r="49" spans="1:10" ht="15" x14ac:dyDescent="0.25">
      <c r="F49"/>
      <c r="G49"/>
      <c r="H49"/>
      <c r="I49"/>
      <c r="J49"/>
    </row>
    <row r="50" spans="1:10" ht="18" x14ac:dyDescent="0.25">
      <c r="A50" s="20" t="s">
        <v>299</v>
      </c>
      <c r="B50" s="21"/>
      <c r="C50" s="21"/>
      <c r="D50" s="21"/>
      <c r="E50" s="21"/>
    </row>
    <row r="51" spans="1:10" ht="17.25" customHeight="1" x14ac:dyDescent="0.2">
      <c r="A51" s="154" t="s">
        <v>397</v>
      </c>
      <c r="B51" s="154"/>
      <c r="C51" s="154"/>
      <c r="D51" s="154"/>
      <c r="E51" s="154"/>
      <c r="F51" s="17"/>
    </row>
    <row r="52" spans="1:10" ht="16.5" customHeight="1" x14ac:dyDescent="0.2">
      <c r="A52" s="154"/>
      <c r="B52" s="154"/>
      <c r="C52" s="154"/>
      <c r="D52" s="154"/>
      <c r="E52" s="154"/>
    </row>
    <row r="53" spans="1:10" x14ac:dyDescent="0.2">
      <c r="A53" s="5" t="s">
        <v>301</v>
      </c>
      <c r="B53" s="94" t="s">
        <v>302</v>
      </c>
      <c r="C53" s="196" t="s">
        <v>241</v>
      </c>
      <c r="D53" s="197"/>
      <c r="E53" s="198"/>
    </row>
    <row r="54" spans="1:10" ht="33" customHeight="1" x14ac:dyDescent="0.2">
      <c r="A54" s="86" t="s">
        <v>398</v>
      </c>
      <c r="B54" s="28"/>
      <c r="C54" s="199" t="s">
        <v>399</v>
      </c>
      <c r="D54" s="199"/>
      <c r="E54" s="199"/>
    </row>
    <row r="55" spans="1:10" ht="33" customHeight="1" x14ac:dyDescent="0.2">
      <c r="A55" s="86" t="s">
        <v>400</v>
      </c>
      <c r="B55" s="28"/>
      <c r="C55" s="199" t="s">
        <v>401</v>
      </c>
      <c r="D55" s="199"/>
      <c r="E55" s="199"/>
    </row>
    <row r="56" spans="1:10" ht="33" customHeight="1" x14ac:dyDescent="0.2">
      <c r="A56" s="86" t="s">
        <v>402</v>
      </c>
      <c r="B56" s="28"/>
      <c r="C56" s="199" t="s">
        <v>403</v>
      </c>
      <c r="D56" s="199"/>
      <c r="E56" s="199"/>
    </row>
    <row r="57" spans="1:10" ht="30" customHeight="1" x14ac:dyDescent="0.2">
      <c r="A57" s="86" t="s">
        <v>404</v>
      </c>
      <c r="B57" s="28"/>
      <c r="C57" s="199" t="s">
        <v>405</v>
      </c>
      <c r="D57" s="199"/>
      <c r="E57" s="199"/>
    </row>
    <row r="58" spans="1:10" ht="30" customHeight="1" x14ac:dyDescent="0.2">
      <c r="A58" s="86" t="s">
        <v>406</v>
      </c>
      <c r="B58" s="28"/>
      <c r="C58" s="199" t="s">
        <v>407</v>
      </c>
      <c r="D58" s="199"/>
      <c r="E58" s="199"/>
    </row>
    <row r="59" spans="1:10" ht="33" customHeight="1" x14ac:dyDescent="0.2">
      <c r="A59" s="86" t="s">
        <v>373</v>
      </c>
      <c r="B59" s="28"/>
      <c r="C59" s="199" t="s">
        <v>408</v>
      </c>
      <c r="D59" s="199"/>
      <c r="E59" s="199"/>
    </row>
    <row r="60" spans="1:10" ht="34.5" customHeight="1" x14ac:dyDescent="0.2">
      <c r="A60" s="86" t="s">
        <v>377</v>
      </c>
      <c r="B60" s="28"/>
      <c r="C60" s="199" t="s">
        <v>409</v>
      </c>
      <c r="D60" s="199"/>
      <c r="E60" s="199"/>
    </row>
    <row r="61" spans="1:10" ht="37.5" customHeight="1" x14ac:dyDescent="0.2">
      <c r="A61" s="86" t="s">
        <v>410</v>
      </c>
      <c r="B61" s="28"/>
      <c r="C61" s="199" t="s">
        <v>411</v>
      </c>
      <c r="D61" s="199"/>
      <c r="E61" s="199"/>
    </row>
  </sheetData>
  <mergeCells count="27">
    <mergeCell ref="F45:G45"/>
    <mergeCell ref="F46:G46"/>
    <mergeCell ref="F44:G44"/>
    <mergeCell ref="F39:G39"/>
    <mergeCell ref="B41:E41"/>
    <mergeCell ref="C61:E61"/>
    <mergeCell ref="C53:E53"/>
    <mergeCell ref="C54:E54"/>
    <mergeCell ref="C55:E55"/>
    <mergeCell ref="C56:E56"/>
    <mergeCell ref="C57:E57"/>
    <mergeCell ref="F38:G38"/>
    <mergeCell ref="A1:G1"/>
    <mergeCell ref="C58:E58"/>
    <mergeCell ref="C59:E59"/>
    <mergeCell ref="C60:E60"/>
    <mergeCell ref="F40:G40"/>
    <mergeCell ref="F41:G41"/>
    <mergeCell ref="A51:E52"/>
    <mergeCell ref="B3:E3"/>
    <mergeCell ref="B17:E17"/>
    <mergeCell ref="B25:E25"/>
    <mergeCell ref="B37:E37"/>
    <mergeCell ref="B46:E46"/>
    <mergeCell ref="B44:E44"/>
    <mergeCell ref="B34:E34"/>
    <mergeCell ref="F37:G3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1"/>
  <sheetViews>
    <sheetView zoomScale="80" zoomScaleNormal="80" workbookViewId="0">
      <selection sqref="A1:G1"/>
    </sheetView>
  </sheetViews>
  <sheetFormatPr defaultColWidth="8.5703125" defaultRowHeight="12.75" x14ac:dyDescent="0.2"/>
  <cols>
    <col min="1" max="1" width="48.140625" style="1" customWidth="1"/>
    <col min="2" max="2" width="17.5703125" style="2" bestFit="1" customWidth="1"/>
    <col min="3" max="5" width="17.5703125" style="2" customWidth="1"/>
    <col min="6" max="6" width="43.85546875" style="2" customWidth="1"/>
    <col min="7" max="7" width="59.42578125" style="1" customWidth="1"/>
    <col min="8" max="16384" width="8.5703125" style="2"/>
  </cols>
  <sheetData>
    <row r="1" spans="1:7" ht="72" customHeight="1" x14ac:dyDescent="0.25">
      <c r="A1" s="200" t="s">
        <v>323</v>
      </c>
      <c r="B1" s="200"/>
      <c r="C1" s="200"/>
      <c r="D1" s="200"/>
      <c r="E1" s="200"/>
      <c r="F1" s="200"/>
      <c r="G1" s="201"/>
    </row>
    <row r="2" spans="1:7" s="18" customFormat="1" ht="18" x14ac:dyDescent="0.25">
      <c r="A2" s="22" t="s">
        <v>412</v>
      </c>
      <c r="B2" s="26"/>
      <c r="C2" s="26"/>
      <c r="D2" s="26"/>
      <c r="E2" s="26"/>
      <c r="F2" s="22"/>
      <c r="G2" s="27"/>
    </row>
    <row r="3" spans="1:7" s="3" customFormat="1" x14ac:dyDescent="0.2">
      <c r="A3" s="5" t="s">
        <v>121</v>
      </c>
      <c r="B3" s="134" t="s">
        <v>325</v>
      </c>
      <c r="C3" s="192"/>
      <c r="D3" s="192"/>
      <c r="E3" s="135"/>
      <c r="F3" s="95" t="s">
        <v>123</v>
      </c>
      <c r="G3" s="5" t="s">
        <v>326</v>
      </c>
    </row>
    <row r="4" spans="1:7" s="3" customFormat="1" x14ac:dyDescent="0.2">
      <c r="A4" s="5"/>
      <c r="B4" s="95" t="s">
        <v>327</v>
      </c>
      <c r="C4" s="95" t="s">
        <v>327</v>
      </c>
      <c r="D4" s="95" t="s">
        <v>327</v>
      </c>
      <c r="E4" s="95" t="s">
        <v>327</v>
      </c>
      <c r="F4" s="95"/>
      <c r="G4" s="5"/>
    </row>
    <row r="5" spans="1:7" ht="153" x14ac:dyDescent="0.2">
      <c r="A5" s="86" t="s">
        <v>413</v>
      </c>
      <c r="B5" s="7"/>
      <c r="C5" s="7"/>
      <c r="D5" s="7"/>
      <c r="E5" s="7"/>
      <c r="F5" s="11" t="s">
        <v>329</v>
      </c>
      <c r="G5" s="6" t="s">
        <v>414</v>
      </c>
    </row>
    <row r="6" spans="1:7" ht="140.25" x14ac:dyDescent="0.2">
      <c r="A6" s="86" t="s">
        <v>328</v>
      </c>
      <c r="B6" s="7"/>
      <c r="C6" s="7"/>
      <c r="D6" s="7"/>
      <c r="E6" s="7"/>
      <c r="F6" s="11" t="s">
        <v>415</v>
      </c>
      <c r="G6" s="11" t="s">
        <v>416</v>
      </c>
    </row>
    <row r="7" spans="1:7" ht="108.75" customHeight="1" x14ac:dyDescent="0.2">
      <c r="A7" s="86" t="s">
        <v>133</v>
      </c>
      <c r="B7" s="7"/>
      <c r="C7" s="7"/>
      <c r="D7" s="7"/>
      <c r="E7" s="7"/>
      <c r="F7" s="11" t="s">
        <v>417</v>
      </c>
      <c r="G7" s="11" t="s">
        <v>332</v>
      </c>
    </row>
    <row r="8" spans="1:7" ht="191.25" x14ac:dyDescent="0.2">
      <c r="A8" s="86" t="s">
        <v>333</v>
      </c>
      <c r="B8" s="7"/>
      <c r="C8" s="7"/>
      <c r="D8" s="7"/>
      <c r="E8" s="7"/>
      <c r="F8" s="11" t="s">
        <v>418</v>
      </c>
      <c r="G8" s="11" t="s">
        <v>419</v>
      </c>
    </row>
    <row r="9" spans="1:7" ht="204" x14ac:dyDescent="0.2">
      <c r="A9" s="86" t="s">
        <v>336</v>
      </c>
      <c r="B9" s="7"/>
      <c r="C9" s="7"/>
      <c r="D9" s="7"/>
      <c r="E9" s="7"/>
      <c r="F9" s="11" t="s">
        <v>420</v>
      </c>
      <c r="G9" s="11" t="s">
        <v>421</v>
      </c>
    </row>
    <row r="10" spans="1:7" ht="204" x14ac:dyDescent="0.2">
      <c r="A10" s="86" t="s">
        <v>345</v>
      </c>
      <c r="B10" s="7"/>
      <c r="C10" s="7"/>
      <c r="D10" s="7"/>
      <c r="E10" s="7"/>
      <c r="F10" s="6" t="s">
        <v>346</v>
      </c>
      <c r="G10" s="6" t="s">
        <v>422</v>
      </c>
    </row>
    <row r="11" spans="1:7" ht="38.25" x14ac:dyDescent="0.2">
      <c r="A11" s="86" t="s">
        <v>348</v>
      </c>
      <c r="B11" s="7"/>
      <c r="C11" s="7"/>
      <c r="D11" s="7"/>
      <c r="E11" s="7"/>
      <c r="F11" s="6" t="s">
        <v>423</v>
      </c>
      <c r="G11" s="6" t="s">
        <v>350</v>
      </c>
    </row>
    <row r="12" spans="1:7" ht="25.5" x14ac:dyDescent="0.2">
      <c r="A12" s="86" t="s">
        <v>351</v>
      </c>
      <c r="B12" s="7"/>
      <c r="C12" s="7"/>
      <c r="D12" s="7"/>
      <c r="E12" s="7"/>
      <c r="F12" s="6" t="s">
        <v>352</v>
      </c>
      <c r="G12" s="6" t="s">
        <v>424</v>
      </c>
    </row>
    <row r="13" spans="1:7" ht="102" x14ac:dyDescent="0.2">
      <c r="A13" s="86" t="s">
        <v>425</v>
      </c>
      <c r="B13" s="7"/>
      <c r="C13" s="7"/>
      <c r="D13" s="7"/>
      <c r="E13" s="7"/>
      <c r="F13" s="6" t="s">
        <v>426</v>
      </c>
      <c r="G13" s="6" t="s">
        <v>427</v>
      </c>
    </row>
    <row r="14" spans="1:7" x14ac:dyDescent="0.2">
      <c r="A14" s="5" t="s">
        <v>354</v>
      </c>
      <c r="B14" s="7"/>
      <c r="C14" s="7"/>
      <c r="D14" s="7"/>
      <c r="E14" s="7"/>
    </row>
    <row r="15" spans="1:7" x14ac:dyDescent="0.2">
      <c r="G15" s="4"/>
    </row>
    <row r="16" spans="1:7" ht="18" x14ac:dyDescent="0.25">
      <c r="A16" s="22" t="s">
        <v>428</v>
      </c>
      <c r="B16" s="25"/>
      <c r="C16" s="25"/>
      <c r="D16" s="25"/>
      <c r="E16" s="25"/>
      <c r="F16" s="23"/>
      <c r="G16" s="24"/>
    </row>
    <row r="17" spans="1:7" s="3" customFormat="1" x14ac:dyDescent="0.2">
      <c r="A17" s="5" t="s">
        <v>121</v>
      </c>
      <c r="B17" s="142" t="s">
        <v>325</v>
      </c>
      <c r="C17" s="142"/>
      <c r="D17" s="142"/>
      <c r="E17" s="142"/>
      <c r="F17" s="95" t="s">
        <v>356</v>
      </c>
      <c r="G17" s="5" t="s">
        <v>357</v>
      </c>
    </row>
    <row r="18" spans="1:7" ht="89.25" x14ac:dyDescent="0.2">
      <c r="A18" s="86" t="s">
        <v>429</v>
      </c>
      <c r="B18" s="7"/>
      <c r="C18" s="7"/>
      <c r="D18" s="7"/>
      <c r="E18" s="7"/>
      <c r="F18" s="11" t="s">
        <v>430</v>
      </c>
      <c r="G18" s="14" t="s">
        <v>431</v>
      </c>
    </row>
    <row r="19" spans="1:7" ht="76.5" x14ac:dyDescent="0.2">
      <c r="A19" s="86" t="s">
        <v>432</v>
      </c>
      <c r="B19" s="7"/>
      <c r="C19" s="7"/>
      <c r="D19" s="7"/>
      <c r="E19" s="7"/>
      <c r="F19" s="11" t="s">
        <v>433</v>
      </c>
      <c r="G19" s="14" t="s">
        <v>434</v>
      </c>
    </row>
    <row r="20" spans="1:7" x14ac:dyDescent="0.2">
      <c r="A20" s="86" t="s">
        <v>435</v>
      </c>
      <c r="B20" s="7"/>
      <c r="C20" s="7"/>
      <c r="D20" s="7"/>
      <c r="E20" s="7"/>
      <c r="F20" s="6" t="s">
        <v>436</v>
      </c>
      <c r="G20" s="14" t="s">
        <v>437</v>
      </c>
    </row>
    <row r="21" spans="1:7" x14ac:dyDescent="0.2">
      <c r="A21" s="86" t="s">
        <v>438</v>
      </c>
      <c r="B21" s="7"/>
      <c r="C21" s="7"/>
      <c r="D21" s="7"/>
      <c r="E21" s="7"/>
      <c r="F21" s="6" t="s">
        <v>439</v>
      </c>
      <c r="G21" s="14" t="s">
        <v>440</v>
      </c>
    </row>
    <row r="22" spans="1:7" x14ac:dyDescent="0.2">
      <c r="A22" s="5" t="s">
        <v>361</v>
      </c>
      <c r="B22" s="7"/>
      <c r="C22" s="7"/>
      <c r="D22" s="7"/>
      <c r="E22" s="7"/>
    </row>
    <row r="24" spans="1:7" ht="18" x14ac:dyDescent="0.25">
      <c r="A24" s="22" t="s">
        <v>441</v>
      </c>
      <c r="B24" s="23"/>
      <c r="C24" s="23"/>
      <c r="D24" s="23"/>
      <c r="E24" s="23"/>
    </row>
    <row r="25" spans="1:7" ht="25.5" x14ac:dyDescent="0.2">
      <c r="A25" s="5" t="s">
        <v>442</v>
      </c>
      <c r="B25" s="7"/>
      <c r="C25" s="7"/>
      <c r="D25" s="7"/>
      <c r="E25" s="7"/>
    </row>
    <row r="27" spans="1:7" ht="18" x14ac:dyDescent="0.25">
      <c r="A27" s="22" t="s">
        <v>443</v>
      </c>
      <c r="B27" s="23"/>
      <c r="C27" s="23"/>
      <c r="D27" s="23"/>
      <c r="E27" s="23"/>
      <c r="F27" s="23"/>
    </row>
    <row r="28" spans="1:7" ht="12.95" customHeight="1" x14ac:dyDescent="0.2">
      <c r="A28" s="91" t="s">
        <v>444</v>
      </c>
      <c r="B28" s="174" t="s">
        <v>240</v>
      </c>
      <c r="C28" s="175"/>
      <c r="D28" s="175"/>
      <c r="E28" s="176"/>
      <c r="F28" s="29" t="s">
        <v>241</v>
      </c>
    </row>
    <row r="29" spans="1:7" ht="38.25" x14ac:dyDescent="0.2">
      <c r="A29" s="13" t="s">
        <v>445</v>
      </c>
      <c r="B29" s="213"/>
      <c r="C29" s="214"/>
      <c r="D29" s="214"/>
      <c r="E29" s="214"/>
      <c r="F29" s="32" t="s">
        <v>446</v>
      </c>
    </row>
    <row r="31" spans="1:7" ht="18" x14ac:dyDescent="0.25">
      <c r="A31" s="22" t="s">
        <v>447</v>
      </c>
      <c r="B31" s="23"/>
      <c r="C31" s="23"/>
      <c r="D31" s="23"/>
      <c r="E31" s="23"/>
      <c r="F31" s="23"/>
      <c r="G31" s="24"/>
    </row>
    <row r="32" spans="1:7" x14ac:dyDescent="0.2">
      <c r="A32" s="5" t="s">
        <v>448</v>
      </c>
      <c r="B32" s="170" t="s">
        <v>240</v>
      </c>
      <c r="C32" s="217"/>
      <c r="D32" s="217"/>
      <c r="E32" s="171"/>
      <c r="F32" s="183" t="s">
        <v>241</v>
      </c>
      <c r="G32" s="183"/>
    </row>
    <row r="33" spans="1:10" ht="27" customHeight="1" x14ac:dyDescent="0.2">
      <c r="A33" s="86" t="s">
        <v>249</v>
      </c>
      <c r="B33" s="7"/>
      <c r="C33" s="7"/>
      <c r="D33" s="7"/>
      <c r="E33" s="7"/>
      <c r="F33" s="184" t="s">
        <v>449</v>
      </c>
      <c r="G33" s="185"/>
    </row>
    <row r="34" spans="1:10" ht="33" customHeight="1" x14ac:dyDescent="0.2">
      <c r="A34" s="86" t="s">
        <v>386</v>
      </c>
      <c r="B34" s="7"/>
      <c r="C34" s="7"/>
      <c r="D34" s="7"/>
      <c r="E34" s="7"/>
      <c r="F34" s="184" t="s">
        <v>450</v>
      </c>
      <c r="G34" s="185"/>
    </row>
    <row r="35" spans="1:10" ht="18" customHeight="1" x14ac:dyDescent="0.2">
      <c r="A35" s="86" t="s">
        <v>388</v>
      </c>
      <c r="B35" s="7"/>
      <c r="C35" s="7"/>
      <c r="D35" s="7"/>
      <c r="E35" s="7"/>
      <c r="F35" s="184" t="s">
        <v>451</v>
      </c>
      <c r="G35" s="185"/>
    </row>
    <row r="36" spans="1:10" ht="29.1" customHeight="1" x14ac:dyDescent="0.2">
      <c r="A36" s="13" t="s">
        <v>390</v>
      </c>
      <c r="B36" s="213"/>
      <c r="C36" s="214"/>
      <c r="D36" s="214"/>
      <c r="E36" s="215"/>
      <c r="F36" s="184" t="s">
        <v>452</v>
      </c>
      <c r="G36" s="185"/>
    </row>
    <row r="38" spans="1:10" ht="18" x14ac:dyDescent="0.25">
      <c r="A38" s="22" t="s">
        <v>453</v>
      </c>
      <c r="B38" s="23"/>
      <c r="C38" s="23"/>
      <c r="D38" s="23"/>
      <c r="E38" s="23"/>
      <c r="F38" s="23"/>
    </row>
    <row r="39" spans="1:10" ht="12.95" customHeight="1" x14ac:dyDescent="0.2">
      <c r="A39" s="60" t="s">
        <v>265</v>
      </c>
      <c r="B39" s="186" t="s">
        <v>266</v>
      </c>
      <c r="C39" s="187"/>
      <c r="D39" s="187"/>
      <c r="E39" s="188"/>
      <c r="F39" s="95" t="s">
        <v>267</v>
      </c>
      <c r="G39" s="2"/>
    </row>
    <row r="40" spans="1:10" ht="102" x14ac:dyDescent="0.2">
      <c r="A40" s="86" t="s">
        <v>454</v>
      </c>
      <c r="B40" s="7"/>
      <c r="C40" s="7"/>
      <c r="D40" s="7"/>
      <c r="E40" s="7"/>
      <c r="F40" s="86" t="s">
        <v>455</v>
      </c>
      <c r="G40" s="2"/>
    </row>
    <row r="41" spans="1:10" ht="102" x14ac:dyDescent="0.2">
      <c r="A41" s="86" t="s">
        <v>456</v>
      </c>
      <c r="B41" s="213"/>
      <c r="C41" s="214"/>
      <c r="D41" s="214"/>
      <c r="E41" s="215"/>
      <c r="F41" s="86" t="s">
        <v>457</v>
      </c>
      <c r="G41" s="2"/>
    </row>
    <row r="42" spans="1:10" ht="15" x14ac:dyDescent="0.25">
      <c r="F42"/>
      <c r="G42"/>
      <c r="H42"/>
      <c r="I42"/>
      <c r="J42"/>
    </row>
    <row r="43" spans="1:10" ht="15" x14ac:dyDescent="0.25">
      <c r="F43"/>
      <c r="G43"/>
      <c r="H43"/>
      <c r="I43"/>
      <c r="J43"/>
    </row>
    <row r="44" spans="1:10" ht="15" x14ac:dyDescent="0.25">
      <c r="F44"/>
      <c r="G44"/>
      <c r="H44"/>
      <c r="I44"/>
      <c r="J44"/>
    </row>
    <row r="45" spans="1:10" ht="18" x14ac:dyDescent="0.25">
      <c r="A45" s="20" t="s">
        <v>299</v>
      </c>
      <c r="B45" s="21"/>
      <c r="C45" s="21"/>
      <c r="D45" s="21"/>
      <c r="E45" s="21"/>
    </row>
    <row r="46" spans="1:10" x14ac:dyDescent="0.2">
      <c r="A46" s="216" t="s">
        <v>458</v>
      </c>
      <c r="B46" s="216"/>
      <c r="C46" s="216"/>
      <c r="D46" s="216"/>
      <c r="E46" s="216"/>
      <c r="F46" s="17"/>
    </row>
    <row r="47" spans="1:10" x14ac:dyDescent="0.2">
      <c r="A47" s="19" t="s">
        <v>301</v>
      </c>
      <c r="B47" s="100" t="s">
        <v>302</v>
      </c>
      <c r="C47" s="211" t="s">
        <v>241</v>
      </c>
      <c r="D47" s="163"/>
      <c r="E47" s="212"/>
    </row>
    <row r="48" spans="1:10" ht="30" customHeight="1" x14ac:dyDescent="0.2">
      <c r="A48" s="86" t="s">
        <v>398</v>
      </c>
      <c r="B48" s="28"/>
      <c r="C48" s="199" t="s">
        <v>459</v>
      </c>
      <c r="D48" s="199"/>
      <c r="E48" s="199"/>
    </row>
    <row r="49" spans="1:5" ht="30" customHeight="1" x14ac:dyDescent="0.2">
      <c r="A49" s="86" t="s">
        <v>460</v>
      </c>
      <c r="B49" s="28"/>
      <c r="C49" s="199" t="s">
        <v>461</v>
      </c>
      <c r="D49" s="199"/>
      <c r="E49" s="199"/>
    </row>
    <row r="50" spans="1:5" ht="30" customHeight="1" x14ac:dyDescent="0.2">
      <c r="A50" s="86" t="s">
        <v>462</v>
      </c>
      <c r="B50" s="28"/>
      <c r="C50" s="199" t="s">
        <v>463</v>
      </c>
      <c r="D50" s="199"/>
      <c r="E50" s="199"/>
    </row>
    <row r="51" spans="1:5" ht="30" customHeight="1" x14ac:dyDescent="0.2">
      <c r="A51" s="86" t="s">
        <v>410</v>
      </c>
      <c r="B51" s="28"/>
      <c r="C51" s="199" t="s">
        <v>464</v>
      </c>
      <c r="D51" s="199"/>
      <c r="E51" s="199"/>
    </row>
  </sheetData>
  <mergeCells count="20">
    <mergeCell ref="C51:E51"/>
    <mergeCell ref="F32:G32"/>
    <mergeCell ref="B36:E36"/>
    <mergeCell ref="F33:G33"/>
    <mergeCell ref="F34:G34"/>
    <mergeCell ref="F35:G35"/>
    <mergeCell ref="F36:G36"/>
    <mergeCell ref="A46:E46"/>
    <mergeCell ref="B32:E32"/>
    <mergeCell ref="B39:E39"/>
    <mergeCell ref="B41:E41"/>
    <mergeCell ref="A1:G1"/>
    <mergeCell ref="C47:E47"/>
    <mergeCell ref="C48:E48"/>
    <mergeCell ref="C49:E49"/>
    <mergeCell ref="C50:E50"/>
    <mergeCell ref="B3:E3"/>
    <mergeCell ref="B17:E17"/>
    <mergeCell ref="B29:E29"/>
    <mergeCell ref="B28:E28"/>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2"/>
  <sheetViews>
    <sheetView zoomScale="80" zoomScaleNormal="80" workbookViewId="0">
      <selection sqref="A1:G1"/>
    </sheetView>
  </sheetViews>
  <sheetFormatPr defaultColWidth="8.5703125" defaultRowHeight="12.75" x14ac:dyDescent="0.2"/>
  <cols>
    <col min="1" max="1" width="48.140625" style="1" customWidth="1"/>
    <col min="2" max="2" width="17.5703125" style="2" bestFit="1" customWidth="1"/>
    <col min="3" max="5" width="17.5703125" style="2" customWidth="1"/>
    <col min="6" max="6" width="43.85546875" style="2" customWidth="1"/>
    <col min="7" max="7" width="59.42578125" style="1" customWidth="1"/>
    <col min="8" max="16384" width="8.5703125" style="2"/>
  </cols>
  <sheetData>
    <row r="1" spans="1:7" ht="75.75" customHeight="1" x14ac:dyDescent="0.25">
      <c r="A1" s="200" t="s">
        <v>465</v>
      </c>
      <c r="B1" s="200"/>
      <c r="C1" s="200"/>
      <c r="D1" s="200"/>
      <c r="E1" s="200"/>
      <c r="F1" s="200"/>
      <c r="G1" s="201"/>
    </row>
    <row r="2" spans="1:7" s="18" customFormat="1" ht="18" x14ac:dyDescent="0.25">
      <c r="A2" s="22" t="s">
        <v>466</v>
      </c>
      <c r="B2" s="26"/>
      <c r="C2" s="26"/>
      <c r="D2" s="26"/>
      <c r="E2" s="26"/>
      <c r="F2" s="22"/>
      <c r="G2" s="27"/>
    </row>
    <row r="3" spans="1:7" s="3" customFormat="1" x14ac:dyDescent="0.2">
      <c r="A3" s="5" t="s">
        <v>121</v>
      </c>
      <c r="B3" s="134" t="s">
        <v>325</v>
      </c>
      <c r="C3" s="192"/>
      <c r="D3" s="192"/>
      <c r="E3" s="135"/>
      <c r="F3" s="95" t="s">
        <v>123</v>
      </c>
      <c r="G3" s="5" t="s">
        <v>326</v>
      </c>
    </row>
    <row r="4" spans="1:7" s="3" customFormat="1" x14ac:dyDescent="0.2">
      <c r="A4" s="5"/>
      <c r="B4" s="95" t="s">
        <v>327</v>
      </c>
      <c r="C4" s="95" t="s">
        <v>327</v>
      </c>
      <c r="D4" s="95" t="s">
        <v>327</v>
      </c>
      <c r="E4" s="95" t="s">
        <v>327</v>
      </c>
      <c r="F4" s="95"/>
      <c r="G4" s="5"/>
    </row>
    <row r="5" spans="1:7" ht="36" customHeight="1" x14ac:dyDescent="0.2">
      <c r="A5" s="86" t="s">
        <v>133</v>
      </c>
      <c r="B5" s="7"/>
      <c r="C5" s="7"/>
      <c r="D5" s="7"/>
      <c r="E5" s="7"/>
      <c r="F5" s="6" t="s">
        <v>134</v>
      </c>
      <c r="G5" s="6" t="s">
        <v>135</v>
      </c>
    </row>
    <row r="6" spans="1:7" ht="87" customHeight="1" x14ac:dyDescent="0.2">
      <c r="A6" s="86" t="s">
        <v>467</v>
      </c>
      <c r="B6" s="7"/>
      <c r="C6" s="7"/>
      <c r="D6" s="7"/>
      <c r="E6" s="7"/>
      <c r="F6" s="6" t="s">
        <v>137</v>
      </c>
      <c r="G6" s="6" t="s">
        <v>138</v>
      </c>
    </row>
    <row r="7" spans="1:7" ht="90.75" customHeight="1" x14ac:dyDescent="0.2">
      <c r="A7" s="86" t="s">
        <v>468</v>
      </c>
      <c r="B7" s="7"/>
      <c r="C7" s="7"/>
      <c r="D7" s="7"/>
      <c r="E7" s="7"/>
      <c r="F7" s="6" t="s">
        <v>140</v>
      </c>
      <c r="G7" s="6" t="s">
        <v>141</v>
      </c>
    </row>
    <row r="8" spans="1:7" ht="49.5" customHeight="1" x14ac:dyDescent="0.2">
      <c r="A8" s="86" t="s">
        <v>142</v>
      </c>
      <c r="B8" s="7"/>
      <c r="C8" s="7"/>
      <c r="D8" s="7"/>
      <c r="E8" s="7"/>
      <c r="F8" s="6" t="s">
        <v>143</v>
      </c>
      <c r="G8" s="6" t="s">
        <v>144</v>
      </c>
    </row>
    <row r="9" spans="1:7" ht="32.25" customHeight="1" x14ac:dyDescent="0.2">
      <c r="A9" s="86" t="s">
        <v>145</v>
      </c>
      <c r="B9" s="7"/>
      <c r="C9" s="7"/>
      <c r="D9" s="7"/>
      <c r="E9" s="7"/>
      <c r="F9" s="6" t="s">
        <v>146</v>
      </c>
      <c r="G9" s="6" t="s">
        <v>147</v>
      </c>
    </row>
    <row r="10" spans="1:7" ht="30.75" customHeight="1" x14ac:dyDescent="0.2">
      <c r="A10" s="86" t="s">
        <v>148</v>
      </c>
      <c r="B10" s="7"/>
      <c r="C10" s="7"/>
      <c r="D10" s="7"/>
      <c r="E10" s="7"/>
      <c r="F10" s="6" t="s">
        <v>149</v>
      </c>
      <c r="G10" s="6" t="s">
        <v>147</v>
      </c>
    </row>
    <row r="11" spans="1:7" ht="31.5" customHeight="1" x14ac:dyDescent="0.2">
      <c r="A11" s="86" t="s">
        <v>150</v>
      </c>
      <c r="B11" s="7"/>
      <c r="C11" s="7"/>
      <c r="D11" s="7"/>
      <c r="E11" s="7"/>
      <c r="F11" s="6" t="s">
        <v>151</v>
      </c>
      <c r="G11" s="6" t="s">
        <v>147</v>
      </c>
    </row>
    <row r="12" spans="1:7" ht="27" customHeight="1" x14ac:dyDescent="0.2">
      <c r="A12" s="5" t="s">
        <v>354</v>
      </c>
      <c r="B12" s="7"/>
      <c r="C12" s="7"/>
      <c r="D12" s="7"/>
      <c r="E12" s="7"/>
    </row>
    <row r="13" spans="1:7" x14ac:dyDescent="0.2">
      <c r="G13" s="4"/>
    </row>
    <row r="14" spans="1:7" ht="18" x14ac:dyDescent="0.25">
      <c r="A14" s="22" t="s">
        <v>469</v>
      </c>
      <c r="B14" s="25"/>
      <c r="C14" s="25"/>
      <c r="D14" s="25"/>
      <c r="E14" s="25"/>
      <c r="F14" s="23"/>
      <c r="G14" s="24"/>
    </row>
    <row r="15" spans="1:7" s="3" customFormat="1" x14ac:dyDescent="0.2">
      <c r="A15" s="5" t="s">
        <v>121</v>
      </c>
      <c r="B15" s="142" t="s">
        <v>325</v>
      </c>
      <c r="C15" s="142"/>
      <c r="D15" s="142"/>
      <c r="E15" s="142"/>
      <c r="F15" s="95" t="s">
        <v>356</v>
      </c>
      <c r="G15" s="5" t="s">
        <v>357</v>
      </c>
    </row>
    <row r="16" spans="1:7" ht="108.75" customHeight="1" x14ac:dyDescent="0.2">
      <c r="A16" s="86" t="s">
        <v>227</v>
      </c>
      <c r="B16" s="7"/>
      <c r="C16" s="7"/>
      <c r="D16" s="7"/>
      <c r="E16" s="7"/>
      <c r="F16" s="11" t="s">
        <v>470</v>
      </c>
      <c r="G16" s="14" t="s">
        <v>471</v>
      </c>
    </row>
    <row r="17" spans="1:7" ht="103.5" customHeight="1" x14ac:dyDescent="0.2">
      <c r="A17" s="86" t="s">
        <v>229</v>
      </c>
      <c r="B17" s="7"/>
      <c r="C17" s="7"/>
      <c r="D17" s="7"/>
      <c r="E17" s="7"/>
      <c r="F17" s="11" t="s">
        <v>472</v>
      </c>
      <c r="G17" s="14" t="s">
        <v>471</v>
      </c>
    </row>
    <row r="18" spans="1:7" ht="51" x14ac:dyDescent="0.2">
      <c r="A18" s="86" t="s">
        <v>473</v>
      </c>
      <c r="B18" s="7"/>
      <c r="C18" s="7"/>
      <c r="D18" s="7"/>
      <c r="E18" s="7"/>
      <c r="F18" s="6" t="s">
        <v>474</v>
      </c>
      <c r="G18" s="14" t="s">
        <v>475</v>
      </c>
    </row>
    <row r="19" spans="1:7" ht="38.25" x14ac:dyDescent="0.2">
      <c r="A19" s="86" t="s">
        <v>476</v>
      </c>
      <c r="B19" s="7"/>
      <c r="C19" s="7"/>
      <c r="D19" s="7"/>
      <c r="E19" s="7"/>
      <c r="F19" s="6" t="s">
        <v>477</v>
      </c>
      <c r="G19" s="6" t="s">
        <v>478</v>
      </c>
    </row>
    <row r="20" spans="1:7" ht="51" x14ac:dyDescent="0.2">
      <c r="A20" s="86" t="s">
        <v>479</v>
      </c>
      <c r="B20" s="7"/>
      <c r="C20" s="7"/>
      <c r="D20" s="7"/>
      <c r="E20" s="7"/>
      <c r="F20" s="6" t="s">
        <v>480</v>
      </c>
      <c r="G20" s="6" t="s">
        <v>481</v>
      </c>
    </row>
    <row r="21" spans="1:7" x14ac:dyDescent="0.2">
      <c r="A21" s="86" t="s">
        <v>482</v>
      </c>
      <c r="B21" s="7"/>
      <c r="C21" s="7"/>
      <c r="D21" s="7"/>
      <c r="E21" s="7"/>
      <c r="F21" s="6" t="s">
        <v>483</v>
      </c>
      <c r="G21" s="6" t="s">
        <v>230</v>
      </c>
    </row>
    <row r="22" spans="1:7" x14ac:dyDescent="0.2">
      <c r="A22" s="86" t="s">
        <v>231</v>
      </c>
      <c r="B22" s="7"/>
      <c r="C22" s="7"/>
      <c r="D22" s="7"/>
      <c r="E22" s="7"/>
      <c r="F22" s="6" t="s">
        <v>484</v>
      </c>
      <c r="G22" s="6" t="s">
        <v>230</v>
      </c>
    </row>
    <row r="23" spans="1:7" x14ac:dyDescent="0.2">
      <c r="A23" s="86" t="s">
        <v>232</v>
      </c>
      <c r="B23" s="7"/>
      <c r="C23" s="7"/>
      <c r="D23" s="7"/>
      <c r="E23" s="7"/>
      <c r="F23" s="6" t="s">
        <v>485</v>
      </c>
      <c r="G23" s="6" t="s">
        <v>205</v>
      </c>
    </row>
    <row r="24" spans="1:7" x14ac:dyDescent="0.2">
      <c r="A24" s="5" t="s">
        <v>361</v>
      </c>
      <c r="B24" s="7"/>
      <c r="C24" s="7"/>
      <c r="D24" s="7"/>
      <c r="E24" s="7"/>
    </row>
    <row r="26" spans="1:7" ht="18" x14ac:dyDescent="0.25">
      <c r="A26" s="22" t="s">
        <v>486</v>
      </c>
      <c r="B26" s="23"/>
      <c r="C26" s="23"/>
      <c r="D26" s="23"/>
      <c r="E26" s="23"/>
    </row>
    <row r="27" spans="1:7" ht="25.5" x14ac:dyDescent="0.2">
      <c r="A27" s="5" t="s">
        <v>487</v>
      </c>
      <c r="B27" s="7"/>
      <c r="C27" s="7"/>
      <c r="D27" s="7"/>
      <c r="E27" s="7"/>
    </row>
    <row r="29" spans="1:7" ht="18" x14ac:dyDescent="0.25">
      <c r="A29" s="22" t="s">
        <v>488</v>
      </c>
      <c r="B29" s="23"/>
      <c r="C29" s="23"/>
      <c r="D29" s="23"/>
      <c r="E29" s="23"/>
      <c r="F29" s="23"/>
    </row>
    <row r="30" spans="1:7" ht="12.95" customHeight="1" x14ac:dyDescent="0.2">
      <c r="A30" s="91" t="s">
        <v>444</v>
      </c>
      <c r="B30" s="174" t="s">
        <v>240</v>
      </c>
      <c r="C30" s="175"/>
      <c r="D30" s="175"/>
      <c r="E30" s="176"/>
      <c r="F30" s="95" t="s">
        <v>241</v>
      </c>
    </row>
    <row r="31" spans="1:7" ht="38.25" x14ac:dyDescent="0.2">
      <c r="A31" s="13" t="s">
        <v>489</v>
      </c>
      <c r="B31" s="213"/>
      <c r="C31" s="214"/>
      <c r="D31" s="214"/>
      <c r="E31" s="215"/>
      <c r="F31" s="87" t="s">
        <v>490</v>
      </c>
    </row>
    <row r="33" spans="1:10" ht="18" x14ac:dyDescent="0.25">
      <c r="A33" s="22" t="s">
        <v>491</v>
      </c>
      <c r="B33" s="23"/>
      <c r="C33" s="23"/>
      <c r="D33" s="23"/>
      <c r="E33" s="23"/>
      <c r="F33" s="23"/>
      <c r="G33" s="24"/>
    </row>
    <row r="34" spans="1:10" x14ac:dyDescent="0.2">
      <c r="A34" s="189" t="s">
        <v>247</v>
      </c>
      <c r="B34" s="189"/>
      <c r="C34" s="1"/>
      <c r="D34" s="1"/>
      <c r="E34" s="1"/>
      <c r="F34" s="1"/>
      <c r="H34" s="1"/>
      <c r="I34" s="1"/>
      <c r="J34" s="1"/>
    </row>
    <row r="35" spans="1:10" x14ac:dyDescent="0.2">
      <c r="A35" s="5" t="s">
        <v>492</v>
      </c>
      <c r="B35" s="142" t="s">
        <v>240</v>
      </c>
      <c r="C35" s="142"/>
      <c r="D35" s="142"/>
      <c r="E35" s="142"/>
      <c r="F35" s="183" t="s">
        <v>241</v>
      </c>
      <c r="G35" s="183"/>
    </row>
    <row r="36" spans="1:10" ht="33" customHeight="1" x14ac:dyDescent="0.2">
      <c r="A36" s="86" t="s">
        <v>249</v>
      </c>
      <c r="B36" s="7"/>
      <c r="C36" s="7"/>
      <c r="D36" s="7"/>
      <c r="E36" s="7"/>
      <c r="F36" s="154" t="s">
        <v>493</v>
      </c>
      <c r="G36" s="154"/>
    </row>
    <row r="37" spans="1:10" ht="33.75" customHeight="1" x14ac:dyDescent="0.2">
      <c r="A37" s="86" t="s">
        <v>494</v>
      </c>
      <c r="B37" s="7"/>
      <c r="C37" s="7"/>
      <c r="D37" s="7"/>
      <c r="E37" s="7"/>
      <c r="F37" s="154" t="s">
        <v>252</v>
      </c>
      <c r="G37" s="154"/>
    </row>
    <row r="38" spans="1:10" ht="33" customHeight="1" x14ac:dyDescent="0.2">
      <c r="A38" s="86" t="s">
        <v>495</v>
      </c>
      <c r="B38" s="7"/>
      <c r="C38" s="7"/>
      <c r="D38" s="7"/>
      <c r="E38" s="7"/>
      <c r="F38" s="154" t="s">
        <v>496</v>
      </c>
      <c r="G38" s="154"/>
    </row>
    <row r="39" spans="1:10" ht="21.75" customHeight="1" x14ac:dyDescent="0.2">
      <c r="A39" s="86" t="s">
        <v>497</v>
      </c>
      <c r="B39" s="7"/>
      <c r="C39" s="7"/>
      <c r="D39" s="7"/>
      <c r="E39" s="7"/>
      <c r="F39" s="184" t="s">
        <v>498</v>
      </c>
      <c r="G39" s="185"/>
    </row>
    <row r="40" spans="1:10" ht="24.75" customHeight="1" x14ac:dyDescent="0.2">
      <c r="A40" s="86" t="s">
        <v>499</v>
      </c>
      <c r="B40" s="7"/>
      <c r="C40" s="7"/>
      <c r="D40" s="7"/>
      <c r="E40" s="7"/>
      <c r="F40" s="184" t="s">
        <v>500</v>
      </c>
      <c r="G40" s="185"/>
    </row>
    <row r="41" spans="1:10" ht="28.5" customHeight="1" x14ac:dyDescent="0.2">
      <c r="A41" s="86" t="s">
        <v>501</v>
      </c>
      <c r="B41" s="213"/>
      <c r="C41" s="214"/>
      <c r="D41" s="214"/>
      <c r="E41" s="215"/>
      <c r="F41" s="184" t="s">
        <v>502</v>
      </c>
      <c r="G41" s="185"/>
    </row>
    <row r="42" spans="1:10" ht="28.5" customHeight="1" x14ac:dyDescent="0.2">
      <c r="A42" s="86" t="s">
        <v>503</v>
      </c>
      <c r="B42" s="213"/>
      <c r="C42" s="214"/>
      <c r="D42" s="214"/>
      <c r="E42" s="215"/>
      <c r="F42" s="184" t="s">
        <v>504</v>
      </c>
      <c r="G42" s="185"/>
    </row>
    <row r="43" spans="1:10" ht="17.25" customHeight="1" x14ac:dyDescent="0.2">
      <c r="A43" s="16" t="s">
        <v>505</v>
      </c>
      <c r="B43" s="89"/>
      <c r="C43" s="89"/>
      <c r="D43" s="89"/>
      <c r="E43" s="89"/>
      <c r="F43" s="89"/>
      <c r="G43" s="89"/>
    </row>
    <row r="44" spans="1:10" x14ac:dyDescent="0.2">
      <c r="B44" s="1"/>
      <c r="C44" s="1"/>
      <c r="D44" s="1"/>
      <c r="E44" s="1"/>
      <c r="F44" s="1"/>
    </row>
    <row r="45" spans="1:10" ht="18" x14ac:dyDescent="0.25">
      <c r="A45" s="22" t="s">
        <v>506</v>
      </c>
      <c r="B45" s="23"/>
      <c r="C45" s="23"/>
      <c r="D45" s="23"/>
      <c r="E45" s="23"/>
      <c r="F45" s="23"/>
    </row>
    <row r="46" spans="1:10" x14ac:dyDescent="0.2">
      <c r="A46" s="60" t="s">
        <v>265</v>
      </c>
      <c r="B46" s="186" t="s">
        <v>266</v>
      </c>
      <c r="C46" s="187"/>
      <c r="D46" s="187"/>
      <c r="E46" s="188"/>
      <c r="F46" s="95" t="s">
        <v>267</v>
      </c>
      <c r="G46" s="2"/>
    </row>
    <row r="47" spans="1:10" ht="48.95" customHeight="1" x14ac:dyDescent="0.2">
      <c r="A47" s="86" t="s">
        <v>507</v>
      </c>
      <c r="B47" s="7"/>
      <c r="C47" s="7"/>
      <c r="D47" s="7"/>
      <c r="E47" s="7"/>
      <c r="F47" s="172" t="s">
        <v>508</v>
      </c>
      <c r="G47" s="2"/>
    </row>
    <row r="48" spans="1:10" ht="54.6" customHeight="1" x14ac:dyDescent="0.2">
      <c r="A48" s="86" t="s">
        <v>509</v>
      </c>
      <c r="B48" s="7"/>
      <c r="C48" s="7"/>
      <c r="D48" s="7"/>
      <c r="E48" s="7"/>
      <c r="F48" s="173"/>
      <c r="G48" s="2"/>
    </row>
    <row r="49" spans="1:10" ht="48" customHeight="1" x14ac:dyDescent="0.2">
      <c r="A49" s="86" t="s">
        <v>510</v>
      </c>
      <c r="B49" s="213"/>
      <c r="C49" s="214"/>
      <c r="D49" s="214"/>
      <c r="E49" s="215"/>
      <c r="F49" s="172" t="s">
        <v>511</v>
      </c>
      <c r="G49" s="2"/>
    </row>
    <row r="50" spans="1:10" ht="61.5" customHeight="1" x14ac:dyDescent="0.2">
      <c r="A50" s="86" t="s">
        <v>512</v>
      </c>
      <c r="B50" s="213"/>
      <c r="C50" s="214"/>
      <c r="D50" s="214"/>
      <c r="E50" s="215"/>
      <c r="F50" s="173"/>
      <c r="G50" s="2"/>
    </row>
    <row r="51" spans="1:10" ht="15" x14ac:dyDescent="0.25">
      <c r="F51"/>
      <c r="G51"/>
      <c r="H51"/>
      <c r="I51"/>
      <c r="J51"/>
    </row>
    <row r="52" spans="1:10" ht="15" x14ac:dyDescent="0.25">
      <c r="F52"/>
      <c r="G52"/>
      <c r="H52"/>
      <c r="I52"/>
      <c r="J52"/>
    </row>
    <row r="53" spans="1:10" ht="15" x14ac:dyDescent="0.25">
      <c r="F53"/>
      <c r="G53"/>
      <c r="H53"/>
      <c r="I53"/>
      <c r="J53"/>
    </row>
    <row r="54" spans="1:10" ht="18" x14ac:dyDescent="0.25">
      <c r="A54" s="20" t="s">
        <v>299</v>
      </c>
      <c r="B54" s="21"/>
      <c r="C54" s="21"/>
      <c r="D54" s="21"/>
      <c r="E54" s="21"/>
    </row>
    <row r="55" spans="1:10" x14ac:dyDescent="0.2">
      <c r="A55" s="216" t="s">
        <v>458</v>
      </c>
      <c r="B55" s="216"/>
      <c r="C55" s="216"/>
      <c r="D55" s="216"/>
      <c r="E55" s="216"/>
      <c r="F55" s="17"/>
    </row>
    <row r="56" spans="1:10" x14ac:dyDescent="0.2">
      <c r="A56" s="5" t="s">
        <v>301</v>
      </c>
      <c r="B56" s="30" t="s">
        <v>302</v>
      </c>
      <c r="C56" s="196" t="s">
        <v>241</v>
      </c>
      <c r="D56" s="197"/>
      <c r="E56" s="198"/>
    </row>
    <row r="57" spans="1:10" ht="30" customHeight="1" x14ac:dyDescent="0.2">
      <c r="A57" s="84" t="s">
        <v>398</v>
      </c>
      <c r="B57" s="31"/>
      <c r="C57" s="199" t="s">
        <v>513</v>
      </c>
      <c r="D57" s="199"/>
      <c r="E57" s="199"/>
    </row>
    <row r="58" spans="1:10" ht="30" customHeight="1" x14ac:dyDescent="0.2">
      <c r="A58" s="84" t="s">
        <v>514</v>
      </c>
      <c r="B58" s="31"/>
      <c r="C58" s="199" t="s">
        <v>515</v>
      </c>
      <c r="D58" s="199"/>
      <c r="E58" s="199"/>
    </row>
    <row r="59" spans="1:10" ht="30" customHeight="1" x14ac:dyDescent="0.2">
      <c r="A59" s="84" t="s">
        <v>516</v>
      </c>
      <c r="B59" s="31"/>
      <c r="C59" s="199" t="s">
        <v>517</v>
      </c>
      <c r="D59" s="199"/>
      <c r="E59" s="199"/>
    </row>
    <row r="60" spans="1:10" ht="30" customHeight="1" x14ac:dyDescent="0.2">
      <c r="A60" s="84" t="s">
        <v>518</v>
      </c>
      <c r="B60" s="31"/>
      <c r="C60" s="199" t="s">
        <v>519</v>
      </c>
      <c r="D60" s="199"/>
      <c r="E60" s="199"/>
    </row>
    <row r="61" spans="1:10" ht="34.5" customHeight="1" x14ac:dyDescent="0.2">
      <c r="A61" s="84" t="s">
        <v>410</v>
      </c>
      <c r="B61" s="31"/>
      <c r="C61" s="199" t="s">
        <v>520</v>
      </c>
      <c r="D61" s="199"/>
      <c r="E61" s="199"/>
    </row>
    <row r="62" spans="1:10" ht="48" customHeight="1" x14ac:dyDescent="0.2">
      <c r="A62" s="84" t="s">
        <v>521</v>
      </c>
      <c r="B62" s="31"/>
      <c r="C62" s="199" t="s">
        <v>522</v>
      </c>
      <c r="D62" s="199"/>
      <c r="E62" s="199"/>
    </row>
  </sheetData>
  <mergeCells count="30">
    <mergeCell ref="A1:G1"/>
    <mergeCell ref="B3:E3"/>
    <mergeCell ref="B15:E15"/>
    <mergeCell ref="A34:B34"/>
    <mergeCell ref="B30:E30"/>
    <mergeCell ref="B31:E31"/>
    <mergeCell ref="F36:G36"/>
    <mergeCell ref="F37:G37"/>
    <mergeCell ref="F38:G38"/>
    <mergeCell ref="F35:G35"/>
    <mergeCell ref="C61:E61"/>
    <mergeCell ref="B46:E46"/>
    <mergeCell ref="B49:E49"/>
    <mergeCell ref="B50:E50"/>
    <mergeCell ref="F49:F50"/>
    <mergeCell ref="B35:E35"/>
    <mergeCell ref="B41:E41"/>
    <mergeCell ref="B42:E42"/>
    <mergeCell ref="F40:G40"/>
    <mergeCell ref="F41:G41"/>
    <mergeCell ref="F42:G42"/>
    <mergeCell ref="F39:G39"/>
    <mergeCell ref="C62:E62"/>
    <mergeCell ref="A55:E55"/>
    <mergeCell ref="F47:F48"/>
    <mergeCell ref="C56:E56"/>
    <mergeCell ref="C57:E57"/>
    <mergeCell ref="C58:E58"/>
    <mergeCell ref="C59:E59"/>
    <mergeCell ref="C60:E60"/>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E92BB22EC05AD43BA340B3A5F4706ED" ma:contentTypeVersion="12" ma:contentTypeDescription="Create a new document." ma:contentTypeScope="" ma:versionID="5ab7005f8df11d2e6090ba5e8ac23998">
  <xsd:schema xmlns:xsd="http://www.w3.org/2001/XMLSchema" xmlns:xs="http://www.w3.org/2001/XMLSchema" xmlns:p="http://schemas.microsoft.com/office/2006/metadata/properties" xmlns:ns2="88ae288e-06f9-46e1-8870-7573d330ff1a" xmlns:ns3="59c81e77-f7a5-489f-83ff-75bd8ae27131" targetNamespace="http://schemas.microsoft.com/office/2006/metadata/properties" ma:root="true" ma:fieldsID="0009c59fcbb436eab2c248300b5c8d48" ns2:_="" ns3:_="">
    <xsd:import namespace="88ae288e-06f9-46e1-8870-7573d330ff1a"/>
    <xsd:import namespace="59c81e77-f7a5-489f-83ff-75bd8ae271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ae288e-06f9-46e1-8870-7573d330ff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c81e77-f7a5-489f-83ff-75bd8ae271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4B5757-E31E-4C29-8D67-A9A67276A90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0cc9dee-70a2-47ca-bc6b-f73f31ab4a52"/>
    <ds:schemaRef ds:uri="http://purl.org/dc/elements/1.1/"/>
    <ds:schemaRef ds:uri="http://schemas.microsoft.com/office/2006/metadata/properties"/>
    <ds:schemaRef ds:uri="1a86b4e3-7724-4ee7-9961-4fd9dfc357c2"/>
    <ds:schemaRef ds:uri="http://www.w3.org/XML/1998/namespace"/>
    <ds:schemaRef ds:uri="http://purl.org/dc/dcmitype/"/>
  </ds:schemaRefs>
</ds:datastoreItem>
</file>

<file path=customXml/itemProps2.xml><?xml version="1.0" encoding="utf-8"?>
<ds:datastoreItem xmlns:ds="http://schemas.openxmlformats.org/officeDocument/2006/customXml" ds:itemID="{C483195B-E061-4942-8963-8437DE5344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ae288e-06f9-46e1-8870-7573d330ff1a"/>
    <ds:schemaRef ds:uri="59c81e77-f7a5-489f-83ff-75bd8ae271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8F6E02-6BC2-4FD8-BA00-86F3B34020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 and Reference Data</vt:lpstr>
      <vt:lpstr>Normalization Instructions</vt:lpstr>
      <vt:lpstr>Dist GHGRP Facilities</vt:lpstr>
      <vt:lpstr>Dist Non-GHGRP Facilities</vt:lpstr>
      <vt:lpstr>Public Data</vt:lpstr>
      <vt:lpstr>Processing</vt:lpstr>
      <vt:lpstr>Transmission &amp; Storage</vt:lpstr>
      <vt:lpstr>Distribution</vt:lpstr>
      <vt:lpstr>'Normalization Instructions'!_ftnref1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Pye Russell</dc:creator>
  <cp:keywords/>
  <dc:description/>
  <cp:lastModifiedBy>Connie Lausten</cp:lastModifiedBy>
  <cp:revision/>
  <dcterms:created xsi:type="dcterms:W3CDTF">2020-06-01T19:14:31Z</dcterms:created>
  <dcterms:modified xsi:type="dcterms:W3CDTF">2023-04-17T16:25:06Z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0x0101000E92BB22EC05AD43BA340B3A5F4706ED</vt:lpwstr>
  </property>
</Properties>
</file>